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Drittmittelverwaltung\Vollkostenkalkulation\Formblätter\"/>
    </mc:Choice>
  </mc:AlternateContent>
  <workbookProtection workbookPassword="DEED" lockStructure="1"/>
  <bookViews>
    <workbookView xWindow="0" yWindow="5460" windowWidth="28800" windowHeight="12150" tabRatio="829" firstSheet="2" activeTab="2"/>
  </bookViews>
  <sheets>
    <sheet name="Einr_Kost" sheetId="20" state="hidden" r:id="rId1"/>
    <sheet name="Parameter" sheetId="18" state="hidden" r:id="rId2"/>
    <sheet name="Kalkulation" sheetId="1" r:id="rId3"/>
    <sheet name="Investitionen" sheetId="2" r:id="rId4"/>
    <sheet name="Sachkosten" sheetId="3" r:id="rId5"/>
    <sheet name="Ist-Auswertung Personal" sheetId="4" r:id="rId6"/>
    <sheet name="Buchungsbeleg" sheetId="19" state="hidden" r:id="rId7"/>
  </sheets>
  <definedNames>
    <definedName name="_xlnm._FilterDatabase" localSheetId="5" hidden="1">'Ist-Auswertung Personal'!$F$21:$F$27</definedName>
    <definedName name="_xlnm._FilterDatabase" localSheetId="2" hidden="1">Kalkulation!$B$23:$I$30</definedName>
    <definedName name="_xlnm._FilterDatabase" localSheetId="4" hidden="1">Sachkosten!$F$18:$F$20</definedName>
    <definedName name="AfA_Einrichtung">Parameter!$L:$O</definedName>
    <definedName name="BPK_h">Parameter!$A$2:$B$15</definedName>
    <definedName name="BuDatum">Buchungsbeleg!$P$14</definedName>
    <definedName name="BuPer">Buchungsbeleg!$P$16</definedName>
    <definedName name="BuTx2">Buchungsbeleg!$P$12</definedName>
    <definedName name="_xlnm.Print_Area" localSheetId="6">Buchungsbeleg!$A$1:$L$8</definedName>
    <definedName name="_xlnm.Print_Area" localSheetId="3">Investitionen!$A$1:$M$54</definedName>
    <definedName name="_xlnm.Print_Area" localSheetId="5">'Ist-Auswertung Personal'!$B$1:$J$50</definedName>
    <definedName name="_xlnm.Print_Area" localSheetId="2">Kalkulation!$B$1:$N$109</definedName>
    <definedName name="_xlnm.Print_Area" localSheetId="4">Sachkosten!$A$1:$G$45</definedName>
    <definedName name="GJ">Buchungsbeleg!$P$3</definedName>
    <definedName name="HJ">Buchungsbeleg!$P$6</definedName>
    <definedName name="HJ_GJ">Buchungsbeleg!$P$9</definedName>
    <definedName name="Kostenstelle">Einr_Kost!$B$1:$C$53</definedName>
    <definedName name="Z_18680FC6_A358_431A_BEBF_0B49187F5E19_.wvu.FilterData" localSheetId="5" hidden="1">'Ist-Auswertung Personal'!$F$21:$F$27</definedName>
    <definedName name="Z_18680FC6_A358_431A_BEBF_0B49187F5E19_.wvu.FilterData" localSheetId="2" hidden="1">Kalkulation!$B$23:$I$30</definedName>
    <definedName name="Z_18680FC6_A358_431A_BEBF_0B49187F5E19_.wvu.FilterData" localSheetId="4" hidden="1">Sachkosten!$F$18:$F$20</definedName>
    <definedName name="Z_18680FC6_A358_431A_BEBF_0B49187F5E19_.wvu.PrintArea" localSheetId="3" hidden="1">Investitionen!$A$1:$M$54</definedName>
    <definedName name="Z_18680FC6_A358_431A_BEBF_0B49187F5E19_.wvu.PrintArea" localSheetId="5" hidden="1">'Ist-Auswertung Personal'!$B$1:$J$50</definedName>
    <definedName name="Z_18680FC6_A358_431A_BEBF_0B49187F5E19_.wvu.PrintArea" localSheetId="2" hidden="1">Kalkulation!$B$1:$N$109</definedName>
    <definedName name="Z_18680FC6_A358_431A_BEBF_0B49187F5E19_.wvu.PrintArea" localSheetId="4" hidden="1">Sachkosten!$A$1:$G$45</definedName>
    <definedName name="Z_18680FC6_A358_431A_BEBF_0B49187F5E19_.wvu.Rows" localSheetId="3" hidden="1">Investitionen!$13:$25,Investitionen!$63:$63</definedName>
    <definedName name="Z_18680FC6_A358_431A_BEBF_0B49187F5E19_.wvu.Rows" localSheetId="5" hidden="1">'Ist-Auswertung Personal'!$58:$59</definedName>
    <definedName name="Z_18680FC6_A358_431A_BEBF_0B49187F5E19_.wvu.Rows" localSheetId="2" hidden="1">Kalkulation!$22:$22,Kalkulation!$52:$52,Kalkulation!$56:$59,Kalkulation!$63:$63,Kalkulation!#REF!,Kalkulation!$80:$80,Kalkulation!$84:$84,Kalkulation!#REF!,Kalkulation!#REF!,Kalkulation!$104:$105,Kalkulation!#REF!</definedName>
    <definedName name="Z_18680FC6_A358_431A_BEBF_0B49187F5E19_.wvu.Rows" localSheetId="4" hidden="1">Sachkosten!$56:$56,Sachkosten!$58:$91</definedName>
  </definedNames>
  <calcPr calcId="162913" calcOnSave="0"/>
  <customWorkbookViews>
    <customWorkbookView name="Gerlach, Matthias - Persönliche Ansicht" guid="{18680FC6-A358-431A-BEBF-0B49187F5E19}" mergeInterval="0" personalView="1" maximized="1" windowWidth="1280" windowHeight="814" tabRatio="885" activeSheetId="17"/>
  </customWorkbookViews>
</workbook>
</file>

<file path=xl/calcChain.xml><?xml version="1.0" encoding="utf-8"?>
<calcChain xmlns="http://schemas.openxmlformats.org/spreadsheetml/2006/main">
  <c r="J15" i="18" l="1"/>
  <c r="G3" i="18"/>
  <c r="O57" i="18" l="1"/>
  <c r="O56" i="18"/>
  <c r="O55" i="18"/>
  <c r="O54" i="18"/>
  <c r="O53" i="18"/>
  <c r="O52" i="18"/>
  <c r="O51" i="18"/>
  <c r="O50" i="18"/>
  <c r="O49" i="18"/>
  <c r="O48" i="18"/>
  <c r="O47" i="18"/>
  <c r="O46" i="18"/>
  <c r="O45" i="18"/>
  <c r="O44" i="18"/>
  <c r="O43" i="18"/>
  <c r="O42" i="18"/>
  <c r="O41" i="18"/>
  <c r="O40" i="18"/>
  <c r="O39" i="18"/>
  <c r="O38" i="18"/>
  <c r="O37" i="18"/>
  <c r="O36" i="18"/>
  <c r="O35" i="18"/>
  <c r="O34" i="18"/>
  <c r="O33" i="18"/>
  <c r="O32" i="18"/>
  <c r="O31" i="18"/>
  <c r="O30" i="18"/>
  <c r="O28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0" i="18"/>
  <c r="O9" i="18"/>
  <c r="O8" i="18"/>
  <c r="O7" i="18"/>
  <c r="O6" i="18"/>
  <c r="O5" i="18"/>
  <c r="O4" i="18"/>
  <c r="N59" i="18" l="1"/>
  <c r="N58" i="18"/>
  <c r="M58" i="18"/>
  <c r="O58" i="18" l="1"/>
  <c r="O26" i="18"/>
  <c r="O12" i="18"/>
  <c r="P6" i="18"/>
  <c r="I48" i="4" l="1"/>
  <c r="I47" i="4"/>
  <c r="I46" i="4"/>
  <c r="I45" i="4"/>
  <c r="I44" i="4"/>
  <c r="I43" i="4"/>
  <c r="I42" i="4"/>
  <c r="I38" i="4"/>
  <c r="I37" i="4"/>
  <c r="I36" i="4"/>
  <c r="I35" i="4"/>
  <c r="I34" i="4"/>
  <c r="I33" i="4"/>
  <c r="I32" i="4"/>
  <c r="I28" i="4"/>
  <c r="I27" i="4"/>
  <c r="I26" i="4"/>
  <c r="I25" i="4"/>
  <c r="I24" i="4"/>
  <c r="I23" i="4"/>
  <c r="I22" i="4"/>
  <c r="I25" i="1"/>
  <c r="P16" i="19" l="1"/>
  <c r="E2" i="19" s="1"/>
  <c r="P14" i="19"/>
  <c r="C2" i="19" s="1"/>
  <c r="D2" i="19"/>
  <c r="P9" i="19"/>
  <c r="P12" i="19" s="1"/>
  <c r="L5" i="19" s="1"/>
  <c r="T1" i="19"/>
  <c r="T3" i="19" s="1"/>
  <c r="J7" i="19"/>
  <c r="J6" i="19"/>
  <c r="J5" i="19"/>
  <c r="J4" i="19"/>
  <c r="J3" i="19"/>
  <c r="J2" i="19"/>
  <c r="L2" i="19" l="1"/>
  <c r="L6" i="19"/>
  <c r="L3" i="19"/>
  <c r="L7" i="19"/>
  <c r="L4" i="19"/>
  <c r="T4" i="19"/>
  <c r="K7" i="19" l="1"/>
  <c r="E7" i="19"/>
  <c r="D7" i="19"/>
  <c r="C7" i="19"/>
  <c r="B7" i="19"/>
  <c r="A7" i="19"/>
  <c r="K6" i="19"/>
  <c r="E6" i="19"/>
  <c r="D6" i="19"/>
  <c r="C6" i="19"/>
  <c r="B6" i="19"/>
  <c r="A6" i="19"/>
  <c r="K5" i="19"/>
  <c r="G5" i="19"/>
  <c r="G7" i="19" s="1"/>
  <c r="E5" i="19"/>
  <c r="D5" i="19"/>
  <c r="C5" i="19"/>
  <c r="B5" i="19"/>
  <c r="A5" i="19"/>
  <c r="K4" i="19"/>
  <c r="G4" i="19"/>
  <c r="G6" i="19" s="1"/>
  <c r="E4" i="19"/>
  <c r="D4" i="19"/>
  <c r="C4" i="19"/>
  <c r="B4" i="19"/>
  <c r="A4" i="19"/>
  <c r="K3" i="19"/>
  <c r="F3" i="19"/>
  <c r="F4" i="19" s="1"/>
  <c r="F5" i="19" s="1"/>
  <c r="F6" i="19" s="1"/>
  <c r="F7" i="19" s="1"/>
  <c r="E3" i="19"/>
  <c r="D3" i="19"/>
  <c r="C3" i="19"/>
  <c r="B3" i="19"/>
  <c r="A3" i="19"/>
  <c r="J19" i="18" l="1"/>
  <c r="G14" i="18" l="1"/>
  <c r="T15" i="18" l="1"/>
  <c r="T14" i="18"/>
  <c r="T16" i="18" l="1"/>
  <c r="T17" i="18" s="1"/>
  <c r="G4" i="18" s="1"/>
  <c r="P3" i="18"/>
  <c r="O29" i="18" l="1"/>
  <c r="O11" i="18"/>
  <c r="O27" i="18"/>
  <c r="O25" i="18"/>
  <c r="I74" i="1"/>
  <c r="G5" i="18" l="1"/>
  <c r="G22" i="18" s="1"/>
  <c r="I83" i="1" l="1"/>
  <c r="G9" i="18"/>
  <c r="G23" i="18" s="1"/>
  <c r="I46" i="1" l="1"/>
  <c r="I45" i="1"/>
  <c r="I44" i="1"/>
  <c r="I43" i="1"/>
  <c r="I42" i="1"/>
  <c r="I41" i="1"/>
  <c r="I38" i="1"/>
  <c r="I37" i="1"/>
  <c r="I36" i="1"/>
  <c r="I35" i="1"/>
  <c r="I34" i="1"/>
  <c r="I33" i="1"/>
  <c r="I30" i="1"/>
  <c r="I29" i="1"/>
  <c r="I28" i="1"/>
  <c r="I27" i="1"/>
  <c r="I26" i="1"/>
  <c r="F25" i="1"/>
  <c r="I84" i="1" l="1"/>
  <c r="I86" i="1" s="1"/>
  <c r="G25" i="18"/>
  <c r="B2" i="4"/>
  <c r="G2" i="4"/>
  <c r="H2" i="4"/>
  <c r="D4" i="4"/>
  <c r="E4" i="4"/>
  <c r="H4" i="4"/>
  <c r="B6" i="4"/>
  <c r="G6" i="4"/>
  <c r="C7" i="4"/>
  <c r="G7" i="4"/>
  <c r="B8" i="4"/>
  <c r="C9" i="4"/>
  <c r="B10" i="4"/>
  <c r="C11" i="4"/>
  <c r="F12" i="4"/>
  <c r="G12" i="4"/>
  <c r="E13" i="4"/>
  <c r="G13" i="4"/>
  <c r="C21" i="4"/>
  <c r="H29" i="4"/>
  <c r="C31" i="4"/>
  <c r="H39" i="4"/>
  <c r="I49" i="4"/>
  <c r="H49" i="4"/>
  <c r="A1" i="3"/>
  <c r="F1" i="3"/>
  <c r="F2" i="3"/>
  <c r="A4" i="3"/>
  <c r="B5" i="3"/>
  <c r="A6" i="3"/>
  <c r="B7" i="3"/>
  <c r="A8" i="3"/>
  <c r="B9" i="3"/>
  <c r="D12" i="3"/>
  <c r="E12" i="3"/>
  <c r="F17" i="3"/>
  <c r="L66" i="1" s="1"/>
  <c r="F22" i="3"/>
  <c r="L67" i="1" s="1"/>
  <c r="F26" i="3"/>
  <c r="L68" i="1" s="1"/>
  <c r="F32" i="3"/>
  <c r="L69" i="1" s="1"/>
  <c r="F36" i="3"/>
  <c r="E1" i="2"/>
  <c r="F1" i="2"/>
  <c r="B5" i="2"/>
  <c r="B7" i="2"/>
  <c r="B9" i="2"/>
  <c r="D12" i="2"/>
  <c r="E12" i="2"/>
  <c r="E25" i="2"/>
  <c r="J25" i="2"/>
  <c r="J30" i="2"/>
  <c r="H30" i="2" s="1"/>
  <c r="I30" i="2" s="1"/>
  <c r="J31" i="2"/>
  <c r="H31" i="2" s="1"/>
  <c r="I31" i="2" s="1"/>
  <c r="J32" i="2"/>
  <c r="H32" i="2" s="1"/>
  <c r="I32" i="2" s="1"/>
  <c r="J33" i="2"/>
  <c r="H33" i="2" s="1"/>
  <c r="I33" i="2" s="1"/>
  <c r="J34" i="2"/>
  <c r="H34" i="2" s="1"/>
  <c r="J35" i="2"/>
  <c r="H35" i="2" s="1"/>
  <c r="J36" i="2"/>
  <c r="H36" i="2" s="1"/>
  <c r="K36" i="2" s="1"/>
  <c r="E38" i="2"/>
  <c r="G19" i="1"/>
  <c r="N74" i="1" s="1"/>
  <c r="N77" i="1" s="1"/>
  <c r="G20" i="1"/>
  <c r="L25" i="1"/>
  <c r="F26" i="1"/>
  <c r="L26" i="1"/>
  <c r="F27" i="1"/>
  <c r="L27" i="1"/>
  <c r="F28" i="1"/>
  <c r="L28" i="1"/>
  <c r="F29" i="1"/>
  <c r="L29" i="1"/>
  <c r="F30" i="1"/>
  <c r="L30" i="1"/>
  <c r="F33" i="1"/>
  <c r="N33" i="1"/>
  <c r="F34" i="1"/>
  <c r="N34" i="1"/>
  <c r="F35" i="1"/>
  <c r="N35" i="1"/>
  <c r="F36" i="1"/>
  <c r="N36" i="1"/>
  <c r="F37" i="1"/>
  <c r="N37" i="1"/>
  <c r="F38" i="1"/>
  <c r="N38" i="1"/>
  <c r="F41" i="1"/>
  <c r="L41" i="1"/>
  <c r="F42" i="1"/>
  <c r="L42" i="1"/>
  <c r="F43" i="1"/>
  <c r="L43" i="1"/>
  <c r="F44" i="1"/>
  <c r="L44" i="1"/>
  <c r="F45" i="1"/>
  <c r="L45" i="1"/>
  <c r="F46" i="1"/>
  <c r="L46" i="1"/>
  <c r="C66" i="1"/>
  <c r="C67" i="1"/>
  <c r="C68" i="1"/>
  <c r="C69" i="1"/>
  <c r="C70" i="1"/>
  <c r="L70" i="1"/>
  <c r="K31" i="2" l="1"/>
  <c r="I5" i="19"/>
  <c r="I4" i="19"/>
  <c r="N84" i="1"/>
  <c r="L77" i="1"/>
  <c r="F15" i="3" s="1"/>
  <c r="G21" i="1"/>
  <c r="G43" i="1" s="1"/>
  <c r="I36" i="2"/>
  <c r="F15" i="4"/>
  <c r="J38" i="2"/>
  <c r="L55" i="1" s="1"/>
  <c r="L60" i="1" s="1"/>
  <c r="K33" i="2"/>
  <c r="H12" i="2"/>
  <c r="G33" i="2" s="1"/>
  <c r="K32" i="2"/>
  <c r="N83" i="1"/>
  <c r="F16" i="4"/>
  <c r="J49" i="4"/>
  <c r="N49" i="1"/>
  <c r="L49" i="1"/>
  <c r="J29" i="4"/>
  <c r="I34" i="2"/>
  <c r="H38" i="2"/>
  <c r="F54" i="1" s="1"/>
  <c r="K34" i="2"/>
  <c r="I29" i="4"/>
  <c r="K30" i="2"/>
  <c r="I39" i="4"/>
  <c r="K35" i="2"/>
  <c r="I35" i="2"/>
  <c r="J39" i="4" l="1"/>
  <c r="I3" i="19"/>
  <c r="I2" i="19"/>
  <c r="N87" i="1"/>
  <c r="G30" i="1"/>
  <c r="G38" i="1"/>
  <c r="G25" i="1"/>
  <c r="G35" i="1"/>
  <c r="H77" i="1"/>
  <c r="F17" i="4"/>
  <c r="G34" i="1"/>
  <c r="G46" i="1"/>
  <c r="G27" i="1"/>
  <c r="G41" i="1"/>
  <c r="G37" i="1"/>
  <c r="G26" i="1"/>
  <c r="G44" i="1"/>
  <c r="G45" i="1"/>
  <c r="G29" i="1"/>
  <c r="G33" i="1"/>
  <c r="G36" i="1"/>
  <c r="G28" i="1"/>
  <c r="G42" i="1"/>
  <c r="G35" i="2"/>
  <c r="G17" i="2"/>
  <c r="I17" i="2" s="1"/>
  <c r="H17" i="2" s="1"/>
  <c r="G32" i="2"/>
  <c r="L59" i="1"/>
  <c r="G36" i="2"/>
  <c r="G30" i="2"/>
  <c r="G31" i="2"/>
  <c r="I38" i="2"/>
  <c r="D50" i="2" s="1"/>
  <c r="G34" i="2"/>
  <c r="K38" i="2"/>
  <c r="L90" i="1"/>
  <c r="H49" i="1"/>
  <c r="I15" i="4" s="1"/>
  <c r="I16" i="4"/>
  <c r="N90" i="1" l="1"/>
  <c r="N95" i="1" s="1"/>
  <c r="I6" i="19"/>
  <c r="I8" i="19" s="1"/>
  <c r="I7" i="19"/>
  <c r="I25" i="2"/>
  <c r="D53" i="2"/>
  <c r="N98" i="1" s="1"/>
  <c r="K17" i="2"/>
  <c r="K25" i="2" s="1"/>
  <c r="I17" i="4"/>
  <c r="L94" i="1"/>
  <c r="F14" i="3" s="1"/>
  <c r="L17" i="2"/>
  <c r="H25" i="2"/>
  <c r="M96" i="1" l="1"/>
  <c r="N97" i="1" s="1"/>
  <c r="M99" i="1" l="1"/>
  <c r="N100" i="1" s="1"/>
  <c r="N101" i="1" s="1"/>
</calcChain>
</file>

<file path=xl/comments1.xml><?xml version="1.0" encoding="utf-8"?>
<comments xmlns="http://schemas.openxmlformats.org/spreadsheetml/2006/main">
  <authors>
    <author>Gerlach, Matthias</author>
  </authors>
  <commentList>
    <comment ref="G3" authorId="0" shapeId="0">
      <text>
        <r>
          <rPr>
            <b/>
            <sz val="9"/>
            <color indexed="81"/>
            <rFont val="Segoe UI"/>
            <charset val="1"/>
          </rPr>
          <t>Gerlach, Matthias:</t>
        </r>
        <r>
          <rPr>
            <sz val="9"/>
            <color indexed="81"/>
            <rFont val="Segoe UI"/>
            <charset val="1"/>
          </rPr>
          <t xml:space="preserve">
2023: 2,96 Mio Storno Energiekosten !</t>
        </r>
      </text>
    </comment>
  </commentList>
</comments>
</file>

<file path=xl/sharedStrings.xml><?xml version="1.0" encoding="utf-8"?>
<sst xmlns="http://schemas.openxmlformats.org/spreadsheetml/2006/main" count="541" uniqueCount="341">
  <si>
    <r>
      <t xml:space="preserve">•Für den </t>
    </r>
    <r>
      <rPr>
        <b/>
        <sz val="10"/>
        <color indexed="8"/>
        <rFont val="Arial"/>
        <family val="2"/>
      </rPr>
      <t>nicht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über</t>
    </r>
    <r>
      <rPr>
        <sz val="10"/>
        <color indexed="8"/>
        <rFont val="Arial"/>
        <family val="2"/>
      </rPr>
      <t xml:space="preserve"> die </t>
    </r>
    <r>
      <rPr>
        <b/>
        <sz val="10"/>
        <color indexed="8"/>
        <rFont val="Arial"/>
        <family val="2"/>
      </rPr>
      <t>anteilige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AfA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und</t>
    </r>
    <r>
      <rPr>
        <sz val="10"/>
        <color indexed="8"/>
        <rFont val="Arial"/>
        <family val="2"/>
      </rPr>
      <t xml:space="preserve"> den </t>
    </r>
    <r>
      <rPr>
        <b/>
        <sz val="10"/>
        <color indexed="8"/>
        <rFont val="Arial"/>
        <family val="2"/>
      </rPr>
      <t>Eigenanteil</t>
    </r>
    <r>
      <rPr>
        <sz val="10"/>
        <color indexed="8"/>
        <rFont val="Arial"/>
        <family val="2"/>
      </rPr>
      <t xml:space="preserve"> finanzierbaren </t>
    </r>
    <r>
      <rPr>
        <b/>
        <sz val="10"/>
        <color indexed="8"/>
        <rFont val="Arial"/>
        <family val="2"/>
      </rPr>
      <t>Anteil</t>
    </r>
    <r>
      <rPr>
        <sz val="10"/>
        <color indexed="8"/>
        <rFont val="Arial"/>
        <family val="2"/>
      </rPr>
      <t xml:space="preserve"> der </t>
    </r>
    <r>
      <rPr>
        <b/>
        <sz val="10"/>
        <color indexed="8"/>
        <rFont val="Arial"/>
        <family val="2"/>
      </rPr>
      <t>Anschaffungs-</t>
    </r>
    <r>
      <rPr>
        <sz val="10"/>
        <color indexed="8"/>
        <rFont val="Arial"/>
        <family val="2"/>
      </rPr>
      <t xml:space="preserve"> und </t>
    </r>
    <r>
      <rPr>
        <b/>
        <sz val="10"/>
        <color indexed="8"/>
        <rFont val="Arial"/>
        <family val="2"/>
      </rPr>
      <t>Herstellungskosten</t>
    </r>
    <r>
      <rPr>
        <sz val="10"/>
        <color indexed="8"/>
        <rFont val="Arial"/>
        <family val="2"/>
      </rPr>
      <t xml:space="preserve"> der Investition ist die Finanzierung im Rahmen der universitätsweiten Invstitionsentscheidungsprozesse im </t>
    </r>
    <r>
      <rPr>
        <b/>
        <sz val="10"/>
        <color indexed="8"/>
        <rFont val="Arial"/>
        <family val="2"/>
      </rPr>
      <t>Vorfeld</t>
    </r>
    <r>
      <rPr>
        <sz val="10"/>
        <color indexed="8"/>
        <rFont val="Arial"/>
        <family val="2"/>
      </rPr>
      <t xml:space="preserve"> der </t>
    </r>
    <r>
      <rPr>
        <b/>
        <sz val="10"/>
        <color indexed="8"/>
        <rFont val="Arial"/>
        <family val="2"/>
      </rPr>
      <t>Kalkulation</t>
    </r>
    <r>
      <rPr>
        <sz val="10"/>
        <color indexed="8"/>
        <rFont val="Arial"/>
        <family val="2"/>
      </rPr>
      <t xml:space="preserve"> abzusichern (</t>
    </r>
    <r>
      <rPr>
        <b/>
        <sz val="10"/>
        <color indexed="8"/>
        <rFont val="Arial"/>
        <family val="2"/>
      </rPr>
      <t>Genehmigungsverfahren</t>
    </r>
    <r>
      <rPr>
        <sz val="10"/>
        <color indexed="8"/>
        <rFont val="Arial"/>
        <family val="2"/>
      </rPr>
      <t xml:space="preserve">). </t>
    </r>
  </si>
  <si>
    <t xml:space="preserve"> </t>
  </si>
  <si>
    <t>Kostenstelle</t>
  </si>
  <si>
    <t xml:space="preserve"> Stunden gesamt</t>
  </si>
  <si>
    <t>Projektleiter:</t>
  </si>
  <si>
    <t>Summe Investitionen 150 bis 1.000 € Anschaffungskosten</t>
  </si>
  <si>
    <t xml:space="preserve">Information ausgabengleiche Sachkosten gesamt: </t>
  </si>
  <si>
    <t>Prof. Mustermann</t>
  </si>
  <si>
    <t>Projekttitel:</t>
  </si>
  <si>
    <t>von</t>
  </si>
  <si>
    <t>bis</t>
  </si>
  <si>
    <t>Projektlaufzeit</t>
  </si>
  <si>
    <t>Berechnung Personen-Stunden</t>
  </si>
  <si>
    <t>Anteil am Projekt</t>
  </si>
  <si>
    <t>Stundensatz</t>
  </si>
  <si>
    <t>durch das Projekt finanzierte Mitarbeiter</t>
  </si>
  <si>
    <t>Personalkosten gesamt:</t>
  </si>
  <si>
    <t>aus Sachkosten</t>
  </si>
  <si>
    <t>Geschäftsbedarf</t>
  </si>
  <si>
    <t>Dienstleistungen</t>
  </si>
  <si>
    <t>Reisekosten</t>
  </si>
  <si>
    <t>sonstige Ausgaben</t>
  </si>
  <si>
    <t>Finanzierung über Abschreibung hinaus für Geräte und Ausstattungen zwischen 150 € und 1.000 € Anschaffungskosten</t>
  </si>
  <si>
    <t>Finanzierung über Abschreibungen hinaus für Geräte und Ausstattungen &gt; 1.000 € Anschaffungskosten</t>
  </si>
  <si>
    <t>Summe Investitionen über 410,00 € Anschaffungskosten</t>
  </si>
  <si>
    <t>Laut Afa-Tabellen der Martin-Luther-Universität</t>
  </si>
  <si>
    <t xml:space="preserve">geschätzer Kaufpreis* </t>
  </si>
  <si>
    <t>Eigenanteil</t>
  </si>
  <si>
    <t>Finanzierung</t>
  </si>
  <si>
    <t>über Projekt
 finanziert</t>
  </si>
  <si>
    <t>Klärung vor Kostenkalkulation!!!</t>
  </si>
  <si>
    <t>Finanzierung des Eigenanteils nach Projektende</t>
  </si>
  <si>
    <t>2. aus Überschüssen aus anderen Projekten (Kontostand mit beilegen)</t>
  </si>
  <si>
    <t>3. aus dem Projekt selbst</t>
  </si>
  <si>
    <t>4. Veräußerung an Dritte</t>
  </si>
  <si>
    <t>NB: Zu beachten ist § 15a UStG</t>
  </si>
  <si>
    <t>durch das Projekt finanzierte studentische und wissenschaftliche Hilfskräfte</t>
  </si>
  <si>
    <t>wiss. HK ohne Abschluss</t>
  </si>
  <si>
    <t>geschätzer Kaufpreis (brutto)</t>
  </si>
  <si>
    <t>verbleibender Anteil Universität</t>
  </si>
  <si>
    <t>nicht gemeinkostenrelevante</t>
  </si>
  <si>
    <r>
      <t>•</t>
    </r>
    <r>
      <rPr>
        <b/>
        <sz val="10"/>
        <color indexed="8"/>
        <rFont val="Arial"/>
        <family val="2"/>
      </rPr>
      <t>Nicht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enthalten</t>
    </r>
    <r>
      <rPr>
        <sz val="10"/>
        <color indexed="8"/>
        <rFont val="Arial"/>
        <family val="2"/>
      </rPr>
      <t xml:space="preserve"> sind Anschaffungen mit einem </t>
    </r>
    <r>
      <rPr>
        <b/>
        <sz val="10"/>
        <color indexed="8"/>
        <rFont val="Arial"/>
        <family val="2"/>
      </rPr>
      <t>Wert</t>
    </r>
    <r>
      <rPr>
        <sz val="10"/>
        <color indexed="8"/>
        <rFont val="Arial"/>
        <family val="2"/>
      </rPr>
      <t xml:space="preserve"> ≤</t>
    </r>
    <r>
      <rPr>
        <b/>
        <sz val="10"/>
        <color indexed="8"/>
        <rFont val="Arial"/>
        <family val="2"/>
      </rPr>
      <t xml:space="preserve"> 410 €</t>
    </r>
    <r>
      <rPr>
        <sz val="10"/>
        <color indexed="8"/>
        <rFont val="Arial"/>
        <family val="2"/>
      </rPr>
      <t xml:space="preserve">. Diese werden als </t>
    </r>
    <r>
      <rPr>
        <b/>
        <sz val="10"/>
        <color indexed="8"/>
        <rFont val="Arial"/>
        <family val="2"/>
      </rPr>
      <t>direkte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Sachkosten</t>
    </r>
    <r>
      <rPr>
        <sz val="10"/>
        <color indexed="8"/>
        <rFont val="Arial"/>
        <family val="2"/>
      </rPr>
      <t xml:space="preserve"> erfasst. </t>
    </r>
  </si>
  <si>
    <t>Abschreibungen gesamt:</t>
  </si>
  <si>
    <t>(direkte)</t>
  </si>
  <si>
    <t>(indirekte)</t>
  </si>
  <si>
    <t>Nutzungs
dauer im 
Projekt</t>
  </si>
  <si>
    <t>kostendeckende Kalkulation vor Gewinn:</t>
  </si>
  <si>
    <t>Gewinn:</t>
  </si>
  <si>
    <t>Sachkosten (netto)</t>
  </si>
  <si>
    <t>Stunden im Projekt</t>
  </si>
  <si>
    <t>Ist-Abrechnung der geleisteten Personenstunden</t>
  </si>
  <si>
    <t xml:space="preserve">Gesamt </t>
  </si>
  <si>
    <t>Gesamt</t>
  </si>
  <si>
    <t>Stunden gesamt</t>
  </si>
  <si>
    <t>Gehaltsgruppe</t>
  </si>
  <si>
    <t>Berechnung Personalkosten (Plan)</t>
  </si>
  <si>
    <t>Berechnung Personalkosten (Ist)</t>
  </si>
  <si>
    <t>Euro gesamt</t>
  </si>
  <si>
    <t>Gesamtkosten netto:</t>
  </si>
  <si>
    <t>---</t>
  </si>
  <si>
    <t>Stunden Differenz</t>
  </si>
  <si>
    <t>Ist-Kalkulation (€)</t>
  </si>
  <si>
    <t>Plan (€)</t>
  </si>
  <si>
    <t>Nutzungs- dauer in Monaten</t>
  </si>
  <si>
    <t>1. Personalkosten</t>
  </si>
  <si>
    <t>Projektlaufzeit in Monaten</t>
  </si>
  <si>
    <t>automatisch</t>
  </si>
  <si>
    <t>Kostenkalkulation für Forschungsprojekte und Dienstleistungen</t>
  </si>
  <si>
    <t>Bezeichnung</t>
  </si>
  <si>
    <t>Anschaffungs- datum</t>
  </si>
  <si>
    <t>Geräte und Ausstattung &gt; 1.000 € Anschaffungskosten</t>
  </si>
  <si>
    <t>Kalkulation der mit Projektmitteln zu finanzierenden Investitionen</t>
  </si>
  <si>
    <t>Sachkosten gesamt:</t>
  </si>
  <si>
    <t>Projektleiter</t>
  </si>
  <si>
    <t>Kalkulation der mit Projektmitteln zu finanzierenden Sachkosten</t>
  </si>
  <si>
    <t xml:space="preserve">Information ausgabengleiche Projektkosten gesamt: </t>
  </si>
  <si>
    <t>durch das Projekt finanzierte stud. und wiss. Hilfskräfte</t>
  </si>
  <si>
    <t>Mitarbeiter Tage</t>
  </si>
  <si>
    <t xml:space="preserve">(pro VZÄ / h) </t>
  </si>
  <si>
    <t>stud. HK (E2, Stufe 1)</t>
  </si>
  <si>
    <t>stud. HK (E2, Stufe 2)</t>
  </si>
  <si>
    <t>stud. HK (E3, Stufe 1)</t>
  </si>
  <si>
    <t>stud. HK (E3, Stufe 2)</t>
  </si>
  <si>
    <t>Investitionen zwischen 150 € und 1.000 € (netto)</t>
  </si>
  <si>
    <t>Investitionsbedarf  gesamt über Projekt finanziert:</t>
  </si>
  <si>
    <t>Geräte und Ausstattungen  &gt; 410 €  netto Anschaffungskosten</t>
  </si>
  <si>
    <t>Summe der Kostenblöcke 1 bis  4:</t>
  </si>
  <si>
    <t>zuzüglich Umsatzsteuer:</t>
  </si>
  <si>
    <t>Gesamtkosten brutto:</t>
  </si>
  <si>
    <t>Investitionen und Anschaffungen über 410,00 €  (netto)</t>
  </si>
  <si>
    <t xml:space="preserve"> Nettowerte</t>
  </si>
  <si>
    <r>
      <t xml:space="preserve">•Es werden </t>
    </r>
    <r>
      <rPr>
        <b/>
        <sz val="10"/>
        <color indexed="8"/>
        <rFont val="Arial"/>
        <family val="2"/>
      </rPr>
      <t>Abschreibungen</t>
    </r>
    <r>
      <rPr>
        <sz val="10"/>
        <color indexed="8"/>
        <rFont val="Arial"/>
        <family val="2"/>
      </rPr>
      <t xml:space="preserve"> für </t>
    </r>
    <r>
      <rPr>
        <b/>
        <sz val="10"/>
        <color indexed="8"/>
        <rFont val="Arial"/>
        <family val="2"/>
      </rPr>
      <t>projektbedingte</t>
    </r>
    <r>
      <rPr>
        <sz val="10"/>
        <color indexed="8"/>
        <rFont val="Arial"/>
        <family val="2"/>
      </rPr>
      <t xml:space="preserve"> Anschaffungen </t>
    </r>
    <r>
      <rPr>
        <b/>
        <sz val="10"/>
        <color indexed="8"/>
        <rFont val="Arial"/>
        <family val="2"/>
      </rPr>
      <t>anteilig</t>
    </r>
    <r>
      <rPr>
        <sz val="10"/>
        <color indexed="8"/>
        <rFont val="Arial"/>
        <family val="2"/>
      </rPr>
      <t xml:space="preserve"> ihrer </t>
    </r>
    <r>
      <rPr>
        <b/>
        <sz val="10"/>
        <color indexed="8"/>
        <rFont val="Arial"/>
        <family val="2"/>
      </rPr>
      <t>Nutzungsdauer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im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Projekt</t>
    </r>
    <r>
      <rPr>
        <sz val="10"/>
        <color indexed="8"/>
        <rFont val="Arial"/>
        <family val="2"/>
      </rPr>
      <t xml:space="preserve"> ermittelt. </t>
    </r>
  </si>
  <si>
    <r>
      <t>•</t>
    </r>
    <r>
      <rPr>
        <b/>
        <sz val="10"/>
        <color indexed="8"/>
        <rFont val="Arial"/>
        <family val="2"/>
      </rPr>
      <t>Ermittlung</t>
    </r>
    <r>
      <rPr>
        <sz val="10"/>
        <color indexed="8"/>
        <rFont val="Arial"/>
        <family val="2"/>
      </rPr>
      <t xml:space="preserve"> erfolgt </t>
    </r>
    <r>
      <rPr>
        <b/>
        <sz val="10"/>
        <color indexed="8"/>
        <rFont val="Arial"/>
        <family val="2"/>
      </rPr>
      <t>in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Anlehnung an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steuerliche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Grundlagen.(Vergleiche Afa-Tabellen der Martin-Luther-Universität)</t>
    </r>
    <r>
      <rPr>
        <sz val="10"/>
        <color indexed="8"/>
        <rFont val="Arial"/>
        <family val="2"/>
      </rPr>
      <t xml:space="preserve"> </t>
    </r>
  </si>
  <si>
    <r>
      <t xml:space="preserve">•In der Kalkulation ist eine  </t>
    </r>
    <r>
      <rPr>
        <b/>
        <sz val="10"/>
        <color indexed="8"/>
        <rFont val="Arial"/>
        <family val="2"/>
      </rPr>
      <t>monatsgenaue</t>
    </r>
    <r>
      <rPr>
        <b/>
        <sz val="10"/>
        <color indexed="8"/>
        <rFont val="Arial"/>
        <family val="2"/>
      </rPr>
      <t xml:space="preserve"> Zuordnung </t>
    </r>
    <r>
      <rPr>
        <sz val="10"/>
        <color indexed="8"/>
        <rFont val="Arial"/>
        <family val="2"/>
      </rPr>
      <t>erforderlich</t>
    </r>
    <r>
      <rPr>
        <b/>
        <sz val="10"/>
        <color indexed="8"/>
        <rFont val="Arial"/>
        <family val="2"/>
      </rPr>
      <t xml:space="preserve">, </t>
    </r>
    <r>
      <rPr>
        <sz val="10"/>
        <color indexed="8"/>
        <rFont val="Arial"/>
        <family val="2"/>
      </rPr>
      <t xml:space="preserve">insbesondere wenn Anschaffungszeitpunkt bzw. Enddatum der Nutzung innerhalb des Projektzeitraums liegt, </t>
    </r>
  </si>
  <si>
    <t xml:space="preserve">um hier die genauen Kosten speziell für das Projekt zu ermitteln. </t>
  </si>
  <si>
    <t>Kosten Investitionen gesamt:</t>
  </si>
  <si>
    <t>Summe GK (SachGK + Sonst. GK pro VZÄ/h)</t>
  </si>
  <si>
    <t>auf das Projekt verrechneter Eigenanteil der Investition:</t>
  </si>
  <si>
    <r>
      <t>•</t>
    </r>
    <r>
      <rPr>
        <b/>
        <sz val="10"/>
        <color indexed="8"/>
        <rFont val="Arial"/>
        <family val="2"/>
      </rPr>
      <t>Nicht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enthalten</t>
    </r>
    <r>
      <rPr>
        <sz val="10"/>
        <color indexed="8"/>
        <rFont val="Arial"/>
        <family val="2"/>
      </rPr>
      <t xml:space="preserve"> sind </t>
    </r>
    <r>
      <rPr>
        <b/>
        <sz val="10"/>
        <color indexed="8"/>
        <rFont val="Arial"/>
        <family val="2"/>
      </rPr>
      <t>anteilige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AfA</t>
    </r>
    <r>
      <rPr>
        <sz val="10"/>
        <color indexed="8"/>
        <rFont val="Arial"/>
        <family val="2"/>
      </rPr>
      <t xml:space="preserve"> des </t>
    </r>
    <r>
      <rPr>
        <b/>
        <sz val="10"/>
        <color indexed="8"/>
        <rFont val="Arial"/>
        <family val="2"/>
      </rPr>
      <t>Gerätepools</t>
    </r>
    <r>
      <rPr>
        <sz val="10"/>
        <color indexed="8"/>
        <rFont val="Arial"/>
        <family val="2"/>
      </rPr>
      <t xml:space="preserve"> (auch bei ggf. vorhandener Sachidentität). </t>
    </r>
    <r>
      <rPr>
        <b/>
        <sz val="10"/>
        <color indexed="8"/>
        <rFont val="Arial"/>
        <family val="2"/>
      </rPr>
      <t>Diese</t>
    </r>
    <r>
      <rPr>
        <sz val="10"/>
        <color indexed="8"/>
        <rFont val="Arial"/>
        <family val="2"/>
      </rPr>
      <t xml:space="preserve"> werden </t>
    </r>
    <r>
      <rPr>
        <b/>
        <sz val="10"/>
        <color indexed="8"/>
        <rFont val="Arial"/>
        <family val="2"/>
      </rPr>
      <t>als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Gemeinkosten</t>
    </r>
    <r>
      <rPr>
        <sz val="10"/>
        <color indexed="8"/>
        <rFont val="Arial"/>
        <family val="2"/>
      </rPr>
      <t xml:space="preserve"> auf das Projekt verrechnet. </t>
    </r>
  </si>
  <si>
    <r>
      <t>ausgabengleiche (</t>
    </r>
    <r>
      <rPr>
        <sz val="11"/>
        <color indexed="12"/>
        <rFont val="Arial"/>
        <family val="2"/>
      </rPr>
      <t>direkte</t>
    </r>
    <r>
      <rPr>
        <sz val="11"/>
        <rFont val="Arial"/>
        <family val="2"/>
      </rPr>
      <t>) Kosten:</t>
    </r>
  </si>
  <si>
    <r>
      <t>auf das Projekt verrechnete (</t>
    </r>
    <r>
      <rPr>
        <sz val="11"/>
        <color indexed="12"/>
        <rFont val="Arial"/>
        <family val="2"/>
      </rPr>
      <t>indirekte</t>
    </r>
    <r>
      <rPr>
        <sz val="11"/>
        <rFont val="Arial"/>
        <family val="2"/>
      </rPr>
      <t>) Kosten:</t>
    </r>
  </si>
  <si>
    <t>NACHKALKULATION</t>
  </si>
  <si>
    <t>auszufüllen</t>
  </si>
  <si>
    <t>fest vorgegeben</t>
  </si>
  <si>
    <t>Farblegende</t>
  </si>
  <si>
    <t>Kostenüber- / unterdeckung</t>
  </si>
  <si>
    <t>Software</t>
  </si>
  <si>
    <t>Mitarbeiter-Stunden</t>
  </si>
  <si>
    <t>direkte</t>
  </si>
  <si>
    <t>indirekte</t>
  </si>
  <si>
    <t>Leerfelder gesperrt</t>
  </si>
  <si>
    <t>automatisch durch Programm</t>
  </si>
  <si>
    <t>automatisch vom Programm</t>
  </si>
  <si>
    <t xml:space="preserve">Kostenkalkulation für Forschungsprojekte und Dienstleistungen </t>
  </si>
  <si>
    <t xml:space="preserve"> Nur für den internen Gebrauch zu verwenden!</t>
  </si>
  <si>
    <t>Abschreibung während Projektlaufzeit</t>
  </si>
  <si>
    <t>insgesamt über Projekt finanziert</t>
  </si>
  <si>
    <t>zusätzlich zur Abschreibung über Projekt finanziert</t>
  </si>
  <si>
    <t>pagatorische Miete (Fremdanmietung durch das Projekt)**</t>
  </si>
  <si>
    <t>auf Seite 1 des Kalkulationsschemas  0,00 € einzusetzen.</t>
  </si>
  <si>
    <t>wiss. HK mit FH-/Bachelorabschluss</t>
  </si>
  <si>
    <r>
      <t xml:space="preserve">•Die </t>
    </r>
    <r>
      <rPr>
        <b/>
        <sz val="10"/>
        <color indexed="8"/>
        <rFont val="Arial"/>
        <family val="2"/>
      </rPr>
      <t>anteilige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AfA</t>
    </r>
    <r>
      <rPr>
        <sz val="10"/>
        <color indexed="8"/>
        <rFont val="Arial"/>
        <family val="2"/>
      </rPr>
      <t xml:space="preserve"> für das Projekt stellt dabei die „</t>
    </r>
    <r>
      <rPr>
        <b/>
        <sz val="10"/>
        <color indexed="8"/>
        <rFont val="Arial"/>
        <family val="2"/>
      </rPr>
      <t>Preisuntergrenze</t>
    </r>
    <r>
      <rPr>
        <sz val="10"/>
        <color indexed="8"/>
        <rFont val="Arial"/>
        <family val="2"/>
      </rPr>
      <t xml:space="preserve">“ im Rahmen der Kalkulation dar. Das heißt, die </t>
    </r>
    <r>
      <rPr>
        <b/>
        <sz val="10"/>
        <color indexed="8"/>
        <rFont val="Arial"/>
        <family val="2"/>
      </rPr>
      <t>anteilige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AfA</t>
    </r>
    <r>
      <rPr>
        <sz val="10"/>
        <color indexed="8"/>
        <rFont val="Arial"/>
        <family val="2"/>
      </rPr>
      <t xml:space="preserve"> für das Projekt ist </t>
    </r>
    <r>
      <rPr>
        <b/>
        <sz val="10"/>
        <color indexed="8"/>
        <rFont val="Arial"/>
        <family val="2"/>
      </rPr>
      <t>mindestens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über</t>
    </r>
    <r>
      <rPr>
        <sz val="10"/>
        <color indexed="8"/>
        <rFont val="Arial"/>
        <family val="2"/>
      </rPr>
      <t xml:space="preserve"> das </t>
    </r>
    <r>
      <rPr>
        <b/>
        <sz val="10"/>
        <color indexed="8"/>
        <rFont val="Arial"/>
        <family val="2"/>
      </rPr>
      <t>Projekt</t>
    </r>
    <r>
      <rPr>
        <sz val="10"/>
        <color indexed="8"/>
        <rFont val="Arial"/>
        <family val="2"/>
      </rPr>
      <t xml:space="preserve"> zu </t>
    </r>
    <r>
      <rPr>
        <b/>
        <sz val="10"/>
        <color indexed="8"/>
        <rFont val="Arial"/>
        <family val="2"/>
      </rPr>
      <t>finanzieren</t>
    </r>
    <r>
      <rPr>
        <sz val="10"/>
        <color indexed="8"/>
        <rFont val="Arial"/>
        <family val="2"/>
      </rPr>
      <t xml:space="preserve">. </t>
    </r>
  </si>
  <si>
    <r>
      <t xml:space="preserve">•Gegebenenfalls ist ein </t>
    </r>
    <r>
      <rPr>
        <b/>
        <sz val="10"/>
        <color indexed="8"/>
        <rFont val="Arial"/>
        <family val="2"/>
      </rPr>
      <t>zusätzlicher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Eigenanteil</t>
    </r>
    <r>
      <rPr>
        <sz val="10"/>
        <color indexed="8"/>
        <rFont val="Arial"/>
        <family val="2"/>
      </rPr>
      <t xml:space="preserve"> an den </t>
    </r>
    <r>
      <rPr>
        <b/>
        <sz val="10"/>
        <color indexed="8"/>
        <rFont val="Arial"/>
        <family val="2"/>
      </rPr>
      <t>Anschaffungs-</t>
    </r>
    <r>
      <rPr>
        <sz val="10"/>
        <color indexed="8"/>
        <rFont val="Arial"/>
        <family val="2"/>
      </rPr>
      <t xml:space="preserve"> und </t>
    </r>
    <r>
      <rPr>
        <b/>
        <sz val="10"/>
        <color indexed="8"/>
        <rFont val="Arial"/>
        <family val="2"/>
      </rPr>
      <t>Herstellungskosten</t>
    </r>
    <r>
      <rPr>
        <sz val="10"/>
        <color indexed="8"/>
        <rFont val="Arial"/>
        <family val="2"/>
      </rPr>
      <t xml:space="preserve"> zu berücksichtigen (liegt in </t>
    </r>
    <r>
      <rPr>
        <b/>
        <sz val="10"/>
        <color indexed="8"/>
        <rFont val="Arial"/>
        <family val="2"/>
      </rPr>
      <t>Verantwortung</t>
    </r>
    <r>
      <rPr>
        <sz val="10"/>
        <color indexed="8"/>
        <rFont val="Arial"/>
        <family val="2"/>
      </rPr>
      <t xml:space="preserve"> des </t>
    </r>
    <r>
      <rPr>
        <b/>
        <sz val="10"/>
        <color indexed="8"/>
        <rFont val="Arial"/>
        <family val="2"/>
      </rPr>
      <t>Projektleiters/Professors</t>
    </r>
    <r>
      <rPr>
        <sz val="10"/>
        <color indexed="8"/>
        <rFont val="Arial"/>
        <family val="2"/>
      </rPr>
      <t xml:space="preserve">). </t>
    </r>
  </si>
  <si>
    <t>Zölle zählen zu den Anschaffungsnebenkosten die beim Erwerb von Vermögensgegenständen anfallen.</t>
  </si>
  <si>
    <t>Bei der Anwendung des Kalkulationsschemas ist darauf zu achten, dass nur die blau markierten Tabellenblätter verwendet werden, da  die grau markierten Tabellenblätter</t>
  </si>
  <si>
    <t>zu statistischen Zwecken verwendet wurden.</t>
  </si>
  <si>
    <t>Die Einordnung der Personalkosten der auf dem zu kalkulierenden Projekt tätigen Professoren und Professorinnen, wissenschaftlichen Mitarbeiter und Mitarbeiterinnen,</t>
  </si>
  <si>
    <t>wissenschaftlichen Hilfskräfte, studentischen Hifskräfte, technischen Hilfskräfte, Labormitarbeiter und Werkstattmitarbeiter erfordert hinsichtlich der</t>
  </si>
  <si>
    <t>notwendigen Ist-Abrechnung und Nachkalkulation die stundengenaue Erfassung der Arbeitszeiten der betreffenden Mitarbeiter.</t>
  </si>
  <si>
    <t>Im Rahmen der Nachkalkulation werden die Personal-Ist-Kosten auf dem Projekt ausgewiesen.</t>
  </si>
  <si>
    <t>Basis der auch im IST notwendigen Gemeinkostenzurechnung bilden die kostenträgerspezifischen Projektstunden, umgerechnet in VZÄ.</t>
  </si>
  <si>
    <t>Institut für Anatomie und Zellbiologie</t>
  </si>
  <si>
    <t>Institut für Geschichte und Ethik der Medizin</t>
  </si>
  <si>
    <t>Institut für Gesundheits- und Pflegewissenschaft</t>
  </si>
  <si>
    <t>Institut für Humangenetik und Medizinische Biologie</t>
  </si>
  <si>
    <t>Institut für Hygiene</t>
  </si>
  <si>
    <t>Institut für Klinische Epidemiologie</t>
  </si>
  <si>
    <t>Institut für Medizinische Epidemiologie, Biometrie und Informatik</t>
  </si>
  <si>
    <t>Institut für Medizinische Immunologie</t>
  </si>
  <si>
    <t>Institut für Medizinische Mikrobiologie</t>
  </si>
  <si>
    <t>Institut für Pathologie</t>
  </si>
  <si>
    <t>Institut für Pharmakologie und Toxikologie</t>
  </si>
  <si>
    <t>Institut für Physiologische Chemie</t>
  </si>
  <si>
    <t>Institut für Rechtsmedizin</t>
  </si>
  <si>
    <t>Institut für Rehabilitationsmedizin</t>
  </si>
  <si>
    <t>Institut für Umwelttoxikologie</t>
  </si>
  <si>
    <t>Julius-Bernstein-Institut für Physiologie</t>
  </si>
  <si>
    <t>Universitätsklinik für Anästhesiologie und operative Intensivmedizin</t>
  </si>
  <si>
    <t>Universitätsklinik und Poliklinik für Allgemein-, Viszeral- und Gefäßchirurgie</t>
  </si>
  <si>
    <t>Universitätsklinik und Poliklinik für Augenheilkunde</t>
  </si>
  <si>
    <t>Universitätsklinik und Poliklinik für Dermatologie und Venerologie</t>
  </si>
  <si>
    <t>Universitätsklinik und Poliklinik für Diagnostische Radiologie</t>
  </si>
  <si>
    <t>Universitätsklinik und Poliklinik für Geburtshilfe und Reproduktionsmedizin</t>
  </si>
  <si>
    <t>Universitätsklinik und Poliklinik für Gynäkologie</t>
  </si>
  <si>
    <t>Universitätsklinik und Poliklinik für Hals-, Nasen- und Ohrenheilkunde, Kopf- und Halschirurgie</t>
  </si>
  <si>
    <t>Universitätsklinik und Poliklinik für Innere Medizin I</t>
  </si>
  <si>
    <t>Universitätsklinik und Poliklinik für Innere Medizin II</t>
  </si>
  <si>
    <t>Universitätsklinik und Poliklinik für Innere Medizin III</t>
  </si>
  <si>
    <t>Universitätsklinik und Poliklinik für Innere Medizin IV</t>
  </si>
  <si>
    <t>Universitätsklinik und Poliklinik für Kinder- und Jugendmedizin</t>
  </si>
  <si>
    <t>Universitätsklinik und Poliklinik für Kinderchirurgie</t>
  </si>
  <si>
    <t>Universitätsklinik und Poliklinik für Mund-, Kiefer- und Plastische Gesichtschirurgie</t>
  </si>
  <si>
    <t>Universitätsklinik und Poliklinik für Neurochirurgie</t>
  </si>
  <si>
    <t>Universitätsklinik und Poliklinik für Neurologie</t>
  </si>
  <si>
    <t>Universitätsklinik und Poliklinik für Nuklearmedizin</t>
  </si>
  <si>
    <t>Universitätsklinik und Poliklinik für Orthopädie und Physikalische Medizin</t>
  </si>
  <si>
    <t>Universitätsklinik und Poliklinik für Pädiatrische Kardiologie</t>
  </si>
  <si>
    <t>Universitätsklinik und Poliklinik für Psychiatrie, Psychotherapie und Psychosomatik</t>
  </si>
  <si>
    <t>Universitätsklinik und Poliklinik für Strahlentherapie</t>
  </si>
  <si>
    <t>Universitätsklinik und Poliklinik für Urologie</t>
  </si>
  <si>
    <t>Universitätspoliklinik für Kieferorthopädie</t>
  </si>
  <si>
    <t>Universitätspoliklinik für Zahnärztliche Prothetik</t>
  </si>
  <si>
    <t>Universitätspoliklinik für Zahnerhaltungskunde und Parodontologie</t>
  </si>
  <si>
    <t>Zentrum für Reproduktionsmedizin und Andrologie</t>
  </si>
  <si>
    <t>KKS</t>
  </si>
  <si>
    <t>ZMG</t>
  </si>
  <si>
    <t>* Es handelt sich hier um bestehende Mietverträge der Medizinischen Fakultät.</t>
  </si>
  <si>
    <t>Ärztlicher Dienst</t>
  </si>
  <si>
    <t>Naturwissenschaftler</t>
  </si>
  <si>
    <t>Med.-Techn-. Dienst</t>
  </si>
  <si>
    <t>Die o.g. Kostenarten stellen den Ausschnitt aus der GuV für die Sachmittelbewirtschaftung durch die Drittmittelverwaltung dar.</t>
  </si>
  <si>
    <t>Core Facilities</t>
  </si>
  <si>
    <t>Büromaterial</t>
  </si>
  <si>
    <t>Porto, Telefon, Kommunikation</t>
  </si>
  <si>
    <t>Geräte und Ausstattungen &gt; 105 €  ≤ 410 € netto</t>
  </si>
  <si>
    <t>EDV-Geräte (Hardware)     &gt; 105 €  ≤ 410 € netto</t>
  </si>
  <si>
    <t>Software/Lizenzen            &gt; 105 €  ≤ 410 € netto</t>
  </si>
  <si>
    <t>Literatur/Zeitschriften</t>
  </si>
  <si>
    <t xml:space="preserve">Werbekosten/Repräsentationskosten </t>
  </si>
  <si>
    <t>Instandhaltung/Instandsetzung</t>
  </si>
  <si>
    <t>sonstiger Geschäftsbedarf bis 105 € netto</t>
  </si>
  <si>
    <t>Werkverträge</t>
  </si>
  <si>
    <t>Wiss. Dienstleistungen (bspw. Recherche)</t>
  </si>
  <si>
    <t>Transport- und Umzugskosten</t>
  </si>
  <si>
    <t xml:space="preserve">Sonstige Fremdleistungen, die keine Lieferungen sind </t>
  </si>
  <si>
    <t>Dienstreisen / Ausland</t>
  </si>
  <si>
    <t>Dienstreisen / Inland</t>
  </si>
  <si>
    <t>Reisekostenersatz für Dritte</t>
  </si>
  <si>
    <t>Gebühren, Beiträge</t>
  </si>
  <si>
    <t xml:space="preserve">Mieten, Leasing, sonstige Nutzungsentgelte </t>
  </si>
  <si>
    <t>Schulung, Weiterbildung</t>
  </si>
  <si>
    <t>Kosten für Material-, Hilfs- und Betriebsstoffe*</t>
  </si>
  <si>
    <t>Versicherungen</t>
  </si>
  <si>
    <t>Steuern (ohne Umsatzsteuer)</t>
  </si>
  <si>
    <t>Werkzeuge, Instrumente &gt; 105 € ≤ 410 € netto</t>
  </si>
  <si>
    <t>original MLU</t>
  </si>
  <si>
    <t>Koordinierungszentrum für Klinische Studien</t>
  </si>
  <si>
    <t>Forschungsunterstützende Einrichtungen</t>
  </si>
  <si>
    <t xml:space="preserve">Verbrauchsmaterial </t>
  </si>
  <si>
    <t xml:space="preserve">Geschäftsbedarf </t>
  </si>
  <si>
    <t xml:space="preserve">Literatur </t>
  </si>
  <si>
    <t xml:space="preserve">Dienstreisen/Inland </t>
  </si>
  <si>
    <t xml:space="preserve">Dienstreisen/Ausland </t>
  </si>
  <si>
    <t xml:space="preserve">Gerätemieten/Leasing </t>
  </si>
  <si>
    <t xml:space="preserve">Honorare </t>
  </si>
  <si>
    <t xml:space="preserve">Probandengelder </t>
  </si>
  <si>
    <t xml:space="preserve">sonstige Aufwend. </t>
  </si>
  <si>
    <t>Vergabe von Aufträgen</t>
  </si>
  <si>
    <t xml:space="preserve">Tierhaltung Tierver. </t>
  </si>
  <si>
    <t xml:space="preserve">Publikationskosten </t>
  </si>
  <si>
    <t>Labor, Bildgebung</t>
  </si>
  <si>
    <t>am Projekt beteiligte Mitarbeiter (haushaltsfinanziert)</t>
  </si>
  <si>
    <t>Verbrauchsmaterial</t>
  </si>
  <si>
    <t>Version:</t>
  </si>
  <si>
    <t>Institut für Allgemeinmedizin</t>
  </si>
  <si>
    <t>* der Kaufpreis ist netto einzutragen. Nur wenn der Eigenanteil über die Med. Fakultät finanziert wird, ist brutto zu kalkulieren.</t>
  </si>
  <si>
    <t>1. Fakultätsmittel (Genehmigung durch Fakultät)</t>
  </si>
  <si>
    <t>Medizinische Fakultät der 
Martin-Luther-Universität Halle-Wittenberg</t>
  </si>
  <si>
    <t>Raum für Detail-Erläuterungen zu den Sachkosten:</t>
  </si>
  <si>
    <t>Mieten *</t>
  </si>
  <si>
    <t xml:space="preserve">* dann entfällt gegebenenfalls die kalk. Miete und/oder die pagatorische Miete für die kalkulationsrelevanten Strukturbereiche und es ist </t>
  </si>
  <si>
    <r>
      <t xml:space="preserve">Bei den direkten Sachkosten handelt es sich um </t>
    </r>
    <r>
      <rPr>
        <b/>
        <sz val="10"/>
        <color indexed="8"/>
        <rFont val="Arial"/>
        <family val="2"/>
      </rPr>
      <t>Kosten</t>
    </r>
    <r>
      <rPr>
        <sz val="10"/>
        <color indexed="8"/>
        <rFont val="Arial"/>
        <family val="2"/>
      </rPr>
      <t xml:space="preserve">, welche </t>
    </r>
    <r>
      <rPr>
        <b/>
        <sz val="10"/>
        <color indexed="8"/>
        <rFont val="Arial"/>
        <family val="2"/>
      </rPr>
      <t>im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sächlichen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Bereich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ausschließlich</t>
    </r>
    <r>
      <rPr>
        <sz val="10"/>
        <color indexed="8"/>
        <rFont val="Arial"/>
        <family val="2"/>
      </rPr>
      <t xml:space="preserve"> und </t>
    </r>
    <r>
      <rPr>
        <b/>
        <sz val="10"/>
        <color indexed="8"/>
        <rFont val="Arial"/>
        <family val="2"/>
      </rPr>
      <t/>
    </r>
  </si>
  <si>
    <t xml:space="preserve">unmittelbar durch das Projekt veranlasst wurden. </t>
  </si>
  <si>
    <t>Vertragspartner:</t>
  </si>
  <si>
    <r>
      <t xml:space="preserve">Einrichtung </t>
    </r>
    <r>
      <rPr>
        <sz val="11"/>
        <rFont val="Arial"/>
        <family val="2"/>
      </rPr>
      <t>(Auswahl durch Dropdown-Feld)</t>
    </r>
  </si>
  <si>
    <t>(Dropdown-Feld)</t>
  </si>
  <si>
    <t>Projektnummer/Förderkennzeichen</t>
  </si>
  <si>
    <t>2. Abschreibungen für Investitionen (Tab.-Blatt "Investionen" verwenden)</t>
  </si>
  <si>
    <t>3. Sachkosten (Tab.-Blatt "Sachkosten" verwenden)</t>
  </si>
  <si>
    <t>--- bitte auswählen, sonst keine Berechnung mgl. ---</t>
  </si>
  <si>
    <t>gemeinkostenrelevante</t>
  </si>
  <si>
    <t>Universitätsklinik und Poliklinik für Unfall- und Wiederherstellungschirurgie</t>
  </si>
  <si>
    <t>SkillsLab</t>
  </si>
  <si>
    <t>Doku-Ass.</t>
  </si>
  <si>
    <t>wiss. HK mit Masterabschluss</t>
  </si>
  <si>
    <t>Institut für Medizinische Soziologie</t>
  </si>
  <si>
    <t>BPK je Stunde</t>
  </si>
  <si>
    <t>Einrichtung</t>
  </si>
  <si>
    <t>Liegenschaften</t>
  </si>
  <si>
    <t>Bewirtschaftung</t>
  </si>
  <si>
    <t>Fak-Infrastruktur</t>
  </si>
  <si>
    <t>VZÄ / h</t>
  </si>
  <si>
    <t>Arbeitstage</t>
  </si>
  <si>
    <t>Stunden je AT</t>
  </si>
  <si>
    <t>für Liegenschaften</t>
  </si>
  <si>
    <t>Sach- und Sonstige Gemeinkosten gesamt:</t>
  </si>
  <si>
    <t xml:space="preserve">4. Sach- und Sonstige Gemeinkosten Med. Fakultät </t>
  </si>
  <si>
    <t>incl. AfA Gebäude/Technik</t>
  </si>
  <si>
    <t>AfA-Einrichtungen</t>
  </si>
  <si>
    <t>Ergebnis</t>
  </si>
  <si>
    <t>VK-HH-P_DRM</t>
  </si>
  <si>
    <t>Gesamtergebnis</t>
  </si>
  <si>
    <t>(Mittelwert)</t>
  </si>
  <si>
    <t>für Einrichtungen ohne VK</t>
  </si>
  <si>
    <t>Sachgemeinkosten</t>
  </si>
  <si>
    <t>Abschreibungen</t>
  </si>
  <si>
    <t>Kostensatz pro Stunde</t>
  </si>
  <si>
    <t xml:space="preserve"> pro h / VZÄ</t>
  </si>
  <si>
    <t>Bewirtschaftung, Fak-Infrastruktur</t>
  </si>
  <si>
    <t>NF-Art</t>
  </si>
  <si>
    <t>HNF</t>
  </si>
  <si>
    <t>GebKst</t>
  </si>
  <si>
    <t>(Alle)</t>
  </si>
  <si>
    <t>Summe von gew. qm Fakultät</t>
  </si>
  <si>
    <t>Nutzerbereich für KALK_TR</t>
  </si>
  <si>
    <t>LEHRE</t>
  </si>
  <si>
    <t xml:space="preserve">Einrichtung </t>
  </si>
  <si>
    <t>FREMDMIETER</t>
  </si>
  <si>
    <t>Infrastruktur</t>
  </si>
  <si>
    <t>ZENTRALE EINRICHTUNG</t>
  </si>
  <si>
    <t>100% Fläche nach Kostenflächengewicht</t>
  </si>
  <si>
    <t>Flächen der Einrichtungen ohne Lehrflächen</t>
  </si>
  <si>
    <t>Flächenabzug</t>
  </si>
  <si>
    <t>siehe ab Sp. R</t>
  </si>
  <si>
    <t>restliche Flächen</t>
  </si>
  <si>
    <t>Anteil der restlichen Flächen als Flächenabzug</t>
  </si>
  <si>
    <t>nach Kostenverteilung</t>
  </si>
  <si>
    <t>med. Pers + DRM</t>
  </si>
  <si>
    <t>für geschützte Version</t>
  </si>
  <si>
    <t>Code Arbeitblattschutz</t>
  </si>
  <si>
    <t>Code Arbeitsmappenschutz</t>
  </si>
  <si>
    <t>für allgemeine Betriebs- und Bewirtschaftungskosten, Zentrale Einrichtungen</t>
  </si>
  <si>
    <t>Krukenberg Krebszentrum Halle</t>
  </si>
  <si>
    <t>Bereich Arbeitsmedizin</t>
  </si>
  <si>
    <t>DA01</t>
  </si>
  <si>
    <t>DA03</t>
  </si>
  <si>
    <t>DA04</t>
  </si>
  <si>
    <t>DA90,94,97</t>
  </si>
  <si>
    <t>DA92</t>
  </si>
  <si>
    <t>Betrieb</t>
  </si>
  <si>
    <t>Belegnr</t>
  </si>
  <si>
    <t>Datum</t>
  </si>
  <si>
    <t>Jahr</t>
  </si>
  <si>
    <t>BUPER</t>
  </si>
  <si>
    <t>BA</t>
  </si>
  <si>
    <t>KontoS</t>
  </si>
  <si>
    <t>KontoH</t>
  </si>
  <si>
    <t>Betrag</t>
  </si>
  <si>
    <t>KSTS</t>
  </si>
  <si>
    <t>Btext1</t>
  </si>
  <si>
    <t>Btext2</t>
  </si>
  <si>
    <t>Kostenträger/Projekt</t>
  </si>
  <si>
    <t>SA</t>
  </si>
  <si>
    <t>Zuordn. GK n. SZ u. VKK</t>
  </si>
  <si>
    <t>Jahr für heute</t>
  </si>
  <si>
    <t>Auswahlliste Jahr</t>
  </si>
  <si>
    <t>Auswahlliste HJ</t>
  </si>
  <si>
    <t>1. HJ</t>
  </si>
  <si>
    <t>2. HJ</t>
  </si>
  <si>
    <t>Einstellungen Zeitraum:</t>
  </si>
  <si>
    <t>Geschäftsjahr</t>
  </si>
  <si>
    <t>Halbjahr</t>
  </si>
  <si>
    <t>eingestellter Wert</t>
  </si>
  <si>
    <t>BuDatum</t>
  </si>
  <si>
    <t>BuPer</t>
  </si>
  <si>
    <t>daraus resultierende Werte:</t>
  </si>
  <si>
    <t>d</t>
  </si>
  <si>
    <t>m</t>
  </si>
  <si>
    <t>Auswahlliste:</t>
  </si>
  <si>
    <t>Raumdatei 2021</t>
  </si>
  <si>
    <t>AG Versorgungsforschung</t>
  </si>
  <si>
    <t>Institut für Molekulare Medizin</t>
  </si>
  <si>
    <t>Universitätsklinik und Poliklinik für Altersmedizin</t>
  </si>
  <si>
    <t>Universitätsklinik und Poliklinik für Herzchirurgie</t>
  </si>
  <si>
    <t>KST</t>
  </si>
  <si>
    <t>Universitätsklinik und Poliklinik für Viszerale, Gefäß- und Endokrine Chirurgie</t>
  </si>
  <si>
    <t>für Einrichtungen ohne AfA/PK</t>
  </si>
  <si>
    <t>Kennzahl Vollkräfte aus Jahresabschluss 2023</t>
  </si>
  <si>
    <t>Sachgemeinkosten aus Trennungsrechnung Fak-UKH 2023</t>
  </si>
  <si>
    <t>so übernommen</t>
  </si>
  <si>
    <t>2024.0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</si>
</sst>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00000"/>
    <numFmt numFmtId="166" formatCode="0.0%"/>
    <numFmt numFmtId="167" formatCode="#,##0.00\ &quot;€&quot;"/>
    <numFmt numFmtId="168" formatCode="#,##0.00\ [$€-1]"/>
    <numFmt numFmtId="169" formatCode="_-* #,##0.00\ [$€-1]_-;\-* #,##0.00\ [$€-1]_-;_-* &quot;-&quot;??\ [$€-1]_-;_-@_-"/>
    <numFmt numFmtId="170" formatCode="dd/mm/yy;@"/>
    <numFmt numFmtId="171" formatCode="_-* #,##0.0000\ _€_-;\-* #,##0.0000\ _€_-;_-* &quot;-&quot;??\ _€_-;_-@_-"/>
  </numFmts>
  <fonts count="5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6"/>
      <name val="Arial"/>
      <family val="2"/>
    </font>
    <font>
      <sz val="11"/>
      <color indexed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color indexed="14"/>
      <name val="Arial"/>
      <family val="2"/>
    </font>
    <font>
      <b/>
      <sz val="16"/>
      <name val="Arial"/>
      <family val="2"/>
    </font>
    <font>
      <sz val="11"/>
      <color indexed="23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color indexed="60"/>
      <name val="Arial"/>
      <family val="2"/>
    </font>
    <font>
      <sz val="10"/>
      <color indexed="14"/>
      <name val="Arial"/>
      <family val="2"/>
    </font>
    <font>
      <sz val="14"/>
      <color indexed="14"/>
      <name val="Arial"/>
      <family val="2"/>
    </font>
    <font>
      <sz val="11"/>
      <color indexed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11"/>
      <color theme="0"/>
      <name val="Arial"/>
      <family val="2"/>
    </font>
    <font>
      <b/>
      <sz val="9"/>
      <color rgb="FFFF0000"/>
      <name val="Arial"/>
      <family val="2"/>
    </font>
    <font>
      <sz val="9"/>
      <color indexed="16"/>
      <name val="Arial"/>
      <family val="2"/>
    </font>
    <font>
      <b/>
      <sz val="11"/>
      <color theme="5" tint="-0.249977111117893"/>
      <name val="Arial"/>
      <family val="2"/>
    </font>
    <font>
      <sz val="9"/>
      <color rgb="FF00B050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16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rgb="FF999999"/>
      </right>
      <top style="thin">
        <color indexed="64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indexed="64"/>
      </top>
      <bottom style="thin">
        <color rgb="FF999999"/>
      </bottom>
      <diagonal/>
    </border>
    <border>
      <left style="thin">
        <color indexed="64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/>
      <top style="thin">
        <color rgb="FF999999"/>
      </top>
      <bottom/>
      <diagonal/>
    </border>
    <border>
      <left style="thin">
        <color indexed="65"/>
      </left>
      <right style="thin">
        <color indexed="64"/>
      </right>
      <top style="thin">
        <color rgb="FF999999"/>
      </top>
      <bottom/>
      <diagonal/>
    </border>
    <border>
      <left style="thin">
        <color rgb="FF999999"/>
      </left>
      <right style="thin">
        <color indexed="64"/>
      </right>
      <top style="thin">
        <color rgb="FF999999"/>
      </top>
      <bottom/>
      <diagonal/>
    </border>
    <border>
      <left style="thin">
        <color rgb="FF999999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indexed="64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164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" fillId="0" borderId="0"/>
    <xf numFmtId="0" fontId="43" fillId="0" borderId="0"/>
    <xf numFmtId="0" fontId="45" fillId="0" borderId="0"/>
    <xf numFmtId="0" fontId="1" fillId="0" borderId="0"/>
    <xf numFmtId="0" fontId="45" fillId="0" borderId="0"/>
    <xf numFmtId="0" fontId="41" fillId="0" borderId="0"/>
    <xf numFmtId="0" fontId="46" fillId="0" borderId="0"/>
    <xf numFmtId="0" fontId="45" fillId="0" borderId="0"/>
    <xf numFmtId="0" fontId="45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83">
    <xf numFmtId="0" fontId="0" fillId="0" borderId="0" xfId="0"/>
    <xf numFmtId="0" fontId="5" fillId="2" borderId="0" xfId="0" applyFont="1" applyFill="1" applyProtection="1"/>
    <xf numFmtId="0" fontId="5" fillId="3" borderId="0" xfId="0" applyFont="1" applyFill="1" applyProtection="1"/>
    <xf numFmtId="0" fontId="5" fillId="3" borderId="1" xfId="0" applyFont="1" applyFill="1" applyBorder="1" applyProtection="1"/>
    <xf numFmtId="0" fontId="6" fillId="2" borderId="1" xfId="0" applyFont="1" applyFill="1" applyBorder="1" applyProtection="1"/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Protection="1"/>
    <xf numFmtId="0" fontId="7" fillId="2" borderId="1" xfId="0" applyFont="1" applyFill="1" applyBorder="1" applyAlignment="1" applyProtection="1">
      <alignment horizontal="left"/>
    </xf>
    <xf numFmtId="0" fontId="5" fillId="2" borderId="1" xfId="0" applyFont="1" applyFill="1" applyBorder="1" applyProtection="1"/>
    <xf numFmtId="0" fontId="6" fillId="2" borderId="0" xfId="0" applyFont="1" applyFill="1" applyBorder="1" applyAlignment="1" applyProtection="1">
      <alignment horizontal="center"/>
    </xf>
    <xf numFmtId="14" fontId="6" fillId="2" borderId="0" xfId="0" quotePrefix="1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Protection="1"/>
    <xf numFmtId="166" fontId="5" fillId="2" borderId="0" xfId="0" applyNumberFormat="1" applyFont="1" applyFill="1" applyBorder="1" applyProtection="1"/>
    <xf numFmtId="3" fontId="6" fillId="2" borderId="0" xfId="0" applyNumberFormat="1" applyFont="1" applyFill="1" applyBorder="1" applyAlignment="1" applyProtection="1">
      <alignment horizontal="right"/>
    </xf>
    <xf numFmtId="4" fontId="5" fillId="2" borderId="0" xfId="0" applyNumberFormat="1" applyFont="1" applyFill="1" applyBorder="1" applyProtection="1"/>
    <xf numFmtId="0" fontId="5" fillId="3" borderId="0" xfId="0" applyFont="1" applyFill="1" applyBorder="1" applyProtection="1"/>
    <xf numFmtId="3" fontId="6" fillId="2" borderId="0" xfId="0" applyNumberFormat="1" applyFont="1" applyFill="1" applyBorder="1" applyAlignment="1" applyProtection="1">
      <alignment horizontal="center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3" fontId="5" fillId="2" borderId="3" xfId="0" applyNumberFormat="1" applyFont="1" applyFill="1" applyBorder="1" applyProtection="1"/>
    <xf numFmtId="166" fontId="5" fillId="2" borderId="3" xfId="0" applyNumberFormat="1" applyFont="1" applyFill="1" applyBorder="1" applyProtection="1"/>
    <xf numFmtId="4" fontId="6" fillId="2" borderId="0" xfId="0" applyNumberFormat="1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4" fontId="5" fillId="2" borderId="0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vertical="top" wrapText="1"/>
    </xf>
    <xf numFmtId="4" fontId="5" fillId="2" borderId="0" xfId="0" applyNumberFormat="1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Protection="1">
      <protection locked="0"/>
    </xf>
    <xf numFmtId="0" fontId="5" fillId="4" borderId="5" xfId="0" applyFont="1" applyFill="1" applyBorder="1" applyProtection="1">
      <protection locked="0"/>
    </xf>
    <xf numFmtId="168" fontId="5" fillId="2" borderId="0" xfId="18" applyNumberFormat="1" applyFont="1" applyFill="1" applyBorder="1" applyProtection="1"/>
    <xf numFmtId="168" fontId="5" fillId="2" borderId="0" xfId="0" applyNumberFormat="1" applyFont="1" applyFill="1" applyBorder="1" applyProtection="1"/>
    <xf numFmtId="168" fontId="5" fillId="2" borderId="1" xfId="0" applyNumberFormat="1" applyFont="1" applyFill="1" applyBorder="1" applyProtection="1"/>
    <xf numFmtId="168" fontId="5" fillId="2" borderId="6" xfId="18" applyNumberFormat="1" applyFont="1" applyFill="1" applyBorder="1" applyProtection="1"/>
    <xf numFmtId="168" fontId="5" fillId="2" borderId="0" xfId="18" applyNumberFormat="1" applyFont="1" applyFill="1" applyBorder="1" applyAlignment="1" applyProtection="1">
      <alignment horizontal="right"/>
    </xf>
    <xf numFmtId="168" fontId="5" fillId="2" borderId="6" xfId="0" applyNumberFormat="1" applyFont="1" applyFill="1" applyBorder="1" applyProtection="1"/>
    <xf numFmtId="168" fontId="5" fillId="2" borderId="7" xfId="0" applyNumberFormat="1" applyFont="1" applyFill="1" applyBorder="1" applyProtection="1"/>
    <xf numFmtId="0" fontId="5" fillId="2" borderId="8" xfId="0" applyFont="1" applyFill="1" applyBorder="1" applyProtection="1"/>
    <xf numFmtId="0" fontId="5" fillId="2" borderId="9" xfId="0" applyFont="1" applyFill="1" applyBorder="1" applyProtection="1"/>
    <xf numFmtId="4" fontId="8" fillId="2" borderId="9" xfId="0" applyNumberFormat="1" applyFont="1" applyFill="1" applyBorder="1" applyAlignment="1" applyProtection="1">
      <alignment horizontal="right"/>
    </xf>
    <xf numFmtId="0" fontId="8" fillId="2" borderId="9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0" fontId="8" fillId="2" borderId="3" xfId="0" applyFont="1" applyFill="1" applyBorder="1" applyProtection="1"/>
    <xf numFmtId="4" fontId="8" fillId="2" borderId="3" xfId="0" applyNumberFormat="1" applyFont="1" applyFill="1" applyBorder="1" applyAlignment="1" applyProtection="1">
      <alignment horizontal="right"/>
    </xf>
    <xf numFmtId="0" fontId="8" fillId="2" borderId="3" xfId="0" applyFont="1" applyFill="1" applyBorder="1" applyAlignment="1" applyProtection="1">
      <alignment horizontal="center"/>
    </xf>
    <xf numFmtId="168" fontId="8" fillId="2" borderId="3" xfId="18" applyNumberFormat="1" applyFont="1" applyFill="1" applyBorder="1" applyProtection="1"/>
    <xf numFmtId="168" fontId="5" fillId="2" borderId="3" xfId="0" applyNumberFormat="1" applyFont="1" applyFill="1" applyBorder="1" applyProtection="1"/>
    <xf numFmtId="168" fontId="5" fillId="2" borderId="3" xfId="18" applyNumberFormat="1" applyFont="1" applyFill="1" applyBorder="1" applyProtection="1"/>
    <xf numFmtId="0" fontId="8" fillId="2" borderId="10" xfId="0" applyFont="1" applyFill="1" applyBorder="1" applyAlignment="1" applyProtection="1">
      <alignment horizontal="center"/>
    </xf>
    <xf numFmtId="0" fontId="8" fillId="2" borderId="0" xfId="0" applyFont="1" applyFill="1" applyBorder="1" applyProtection="1"/>
    <xf numFmtId="4" fontId="8" fillId="2" borderId="0" xfId="0" applyNumberFormat="1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168" fontId="8" fillId="2" borderId="0" xfId="18" applyNumberFormat="1" applyFont="1" applyFill="1" applyBorder="1" applyProtection="1"/>
    <xf numFmtId="168" fontId="5" fillId="2" borderId="10" xfId="0" applyNumberFormat="1" applyFont="1" applyFill="1" applyBorder="1" applyProtection="1"/>
    <xf numFmtId="0" fontId="9" fillId="2" borderId="1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textRotation="90"/>
    </xf>
    <xf numFmtId="0" fontId="6" fillId="2" borderId="1" xfId="0" applyFont="1" applyFill="1" applyBorder="1" applyAlignment="1" applyProtection="1">
      <alignment vertical="top"/>
    </xf>
    <xf numFmtId="0" fontId="8" fillId="2" borderId="11" xfId="0" applyFont="1" applyFill="1" applyBorder="1" applyProtection="1"/>
    <xf numFmtId="4" fontId="8" fillId="2" borderId="11" xfId="0" applyNumberFormat="1" applyFont="1" applyFill="1" applyBorder="1" applyAlignment="1" applyProtection="1">
      <alignment horizontal="right"/>
    </xf>
    <xf numFmtId="0" fontId="8" fillId="2" borderId="11" xfId="0" applyFont="1" applyFill="1" applyBorder="1" applyAlignment="1" applyProtection="1">
      <alignment horizontal="center"/>
    </xf>
    <xf numFmtId="168" fontId="8" fillId="2" borderId="11" xfId="18" applyNumberFormat="1" applyFont="1" applyFill="1" applyBorder="1" applyProtection="1"/>
    <xf numFmtId="0" fontId="6" fillId="2" borderId="8" xfId="0" applyFont="1" applyFill="1" applyBorder="1" applyAlignment="1" applyProtection="1">
      <alignment vertical="top"/>
    </xf>
    <xf numFmtId="0" fontId="8" fillId="2" borderId="9" xfId="0" applyFont="1" applyFill="1" applyBorder="1" applyProtection="1"/>
    <xf numFmtId="168" fontId="5" fillId="2" borderId="9" xfId="0" applyNumberFormat="1" applyFont="1" applyFill="1" applyBorder="1" applyProtection="1"/>
    <xf numFmtId="0" fontId="6" fillId="2" borderId="12" xfId="0" applyFont="1" applyFill="1" applyBorder="1" applyAlignment="1" applyProtection="1">
      <alignment vertical="top"/>
    </xf>
    <xf numFmtId="0" fontId="8" fillId="2" borderId="12" xfId="0" applyFont="1" applyFill="1" applyBorder="1" applyProtection="1"/>
    <xf numFmtId="4" fontId="8" fillId="2" borderId="12" xfId="0" applyNumberFormat="1" applyFont="1" applyFill="1" applyBorder="1" applyAlignment="1" applyProtection="1">
      <alignment horizontal="right"/>
    </xf>
    <xf numFmtId="0" fontId="8" fillId="2" borderId="12" xfId="0" applyFont="1" applyFill="1" applyBorder="1" applyAlignment="1" applyProtection="1">
      <alignment horizontal="center"/>
    </xf>
    <xf numFmtId="168" fontId="8" fillId="2" borderId="12" xfId="18" applyNumberFormat="1" applyFont="1" applyFill="1" applyBorder="1" applyAlignment="1" applyProtection="1">
      <alignment horizontal="right"/>
    </xf>
    <xf numFmtId="168" fontId="5" fillId="2" borderId="12" xfId="0" applyNumberFormat="1" applyFont="1" applyFill="1" applyBorder="1" applyProtection="1"/>
    <xf numFmtId="168" fontId="8" fillId="3" borderId="12" xfId="18" applyNumberFormat="1" applyFont="1" applyFill="1" applyBorder="1" applyProtection="1"/>
    <xf numFmtId="168" fontId="5" fillId="3" borderId="12" xfId="0" applyNumberFormat="1" applyFont="1" applyFill="1" applyBorder="1" applyProtection="1"/>
    <xf numFmtId="0" fontId="6" fillId="2" borderId="3" xfId="0" applyFont="1" applyFill="1" applyBorder="1" applyAlignment="1" applyProtection="1">
      <alignment vertical="top"/>
    </xf>
    <xf numFmtId="0" fontId="6" fillId="2" borderId="10" xfId="0" applyFont="1" applyFill="1" applyBorder="1" applyAlignment="1" applyProtection="1">
      <alignment vertical="top"/>
    </xf>
    <xf numFmtId="168" fontId="5" fillId="2" borderId="13" xfId="18" applyNumberFormat="1" applyFont="1" applyFill="1" applyBorder="1" applyProtection="1"/>
    <xf numFmtId="168" fontId="5" fillId="2" borderId="10" xfId="18" applyNumberFormat="1" applyFont="1" applyFill="1" applyBorder="1" applyProtection="1"/>
    <xf numFmtId="168" fontId="5" fillId="2" borderId="13" xfId="0" applyNumberFormat="1" applyFont="1" applyFill="1" applyBorder="1" applyProtection="1"/>
    <xf numFmtId="168" fontId="9" fillId="2" borderId="0" xfId="0" applyNumberFormat="1" applyFont="1" applyFill="1" applyBorder="1" applyProtection="1"/>
    <xf numFmtId="168" fontId="9" fillId="2" borderId="1" xfId="0" applyNumberFormat="1" applyFont="1" applyFill="1" applyBorder="1" applyProtection="1"/>
    <xf numFmtId="168" fontId="9" fillId="2" borderId="6" xfId="18" applyNumberFormat="1" applyFont="1" applyFill="1" applyBorder="1" applyProtection="1"/>
    <xf numFmtId="0" fontId="9" fillId="3" borderId="1" xfId="0" applyFont="1" applyFill="1" applyBorder="1" applyProtection="1"/>
    <xf numFmtId="0" fontId="9" fillId="3" borderId="0" xfId="0" applyFont="1" applyFill="1" applyBorder="1" applyProtection="1"/>
    <xf numFmtId="0" fontId="9" fillId="3" borderId="0" xfId="0" applyFont="1" applyFill="1" applyProtection="1"/>
    <xf numFmtId="0" fontId="6" fillId="2" borderId="4" xfId="0" applyFont="1" applyFill="1" applyBorder="1" applyProtection="1"/>
    <xf numFmtId="4" fontId="8" fillId="2" borderId="4" xfId="0" applyNumberFormat="1" applyFont="1" applyFill="1" applyBorder="1" applyAlignment="1" applyProtection="1">
      <alignment horizontal="right"/>
    </xf>
    <xf numFmtId="0" fontId="8" fillId="2" borderId="4" xfId="0" applyFont="1" applyFill="1" applyBorder="1" applyAlignment="1" applyProtection="1">
      <alignment horizontal="center"/>
    </xf>
    <xf numFmtId="0" fontId="8" fillId="2" borderId="4" xfId="0" applyFont="1" applyFill="1" applyBorder="1" applyProtection="1"/>
    <xf numFmtId="168" fontId="5" fillId="2" borderId="1" xfId="18" applyNumberFormat="1" applyFont="1" applyFill="1" applyBorder="1" applyProtection="1"/>
    <xf numFmtId="0" fontId="6" fillId="2" borderId="5" xfId="0" applyFont="1" applyFill="1" applyBorder="1" applyProtection="1"/>
    <xf numFmtId="4" fontId="8" fillId="2" borderId="5" xfId="0" applyNumberFormat="1" applyFont="1" applyFill="1" applyBorder="1" applyAlignment="1" applyProtection="1">
      <alignment horizontal="right"/>
    </xf>
    <xf numFmtId="0" fontId="8" fillId="2" borderId="5" xfId="0" applyFont="1" applyFill="1" applyBorder="1" applyAlignment="1" applyProtection="1">
      <alignment horizontal="center"/>
    </xf>
    <xf numFmtId="0" fontId="8" fillId="2" borderId="5" xfId="0" applyFont="1" applyFill="1" applyBorder="1" applyProtection="1"/>
    <xf numFmtId="0" fontId="6" fillId="2" borderId="14" xfId="0" applyFont="1" applyFill="1" applyBorder="1" applyProtection="1"/>
    <xf numFmtId="0" fontId="5" fillId="2" borderId="6" xfId="0" applyFont="1" applyFill="1" applyBorder="1" applyProtection="1"/>
    <xf numFmtId="0" fontId="5" fillId="2" borderId="4" xfId="0" applyFont="1" applyFill="1" applyBorder="1" applyProtection="1"/>
    <xf numFmtId="0" fontId="5" fillId="2" borderId="5" xfId="0" applyFont="1" applyFill="1" applyBorder="1" applyProtection="1"/>
    <xf numFmtId="10" fontId="5" fillId="2" borderId="0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horizontal="right"/>
    </xf>
    <xf numFmtId="168" fontId="5" fillId="5" borderId="0" xfId="0" applyNumberFormat="1" applyFont="1" applyFill="1" applyBorder="1" applyAlignment="1" applyProtection="1">
      <alignment horizontal="right"/>
    </xf>
    <xf numFmtId="0" fontId="8" fillId="2" borderId="1" xfId="0" applyFont="1" applyFill="1" applyBorder="1" applyAlignment="1" applyProtection="1">
      <alignment horizontal="center"/>
    </xf>
    <xf numFmtId="0" fontId="5" fillId="2" borderId="2" xfId="0" applyFont="1" applyFill="1" applyBorder="1" applyProtection="1"/>
    <xf numFmtId="0" fontId="5" fillId="2" borderId="10" xfId="0" applyFont="1" applyFill="1" applyBorder="1" applyProtection="1"/>
    <xf numFmtId="0" fontId="8" fillId="2" borderId="1" xfId="0" applyFont="1" applyFill="1" applyBorder="1" applyProtection="1"/>
    <xf numFmtId="0" fontId="9" fillId="2" borderId="0" xfId="0" applyFont="1" applyFill="1" applyBorder="1" applyAlignment="1" applyProtection="1">
      <alignment horizontal="center" vertical="center" textRotation="90"/>
    </xf>
    <xf numFmtId="0" fontId="5" fillId="2" borderId="4" xfId="0" applyFont="1" applyFill="1" applyBorder="1" applyAlignment="1" applyProtection="1">
      <alignment horizontal="left"/>
    </xf>
    <xf numFmtId="0" fontId="5" fillId="2" borderId="5" xfId="0" applyFont="1" applyFill="1" applyBorder="1" applyAlignment="1" applyProtection="1">
      <alignment horizontal="left"/>
    </xf>
    <xf numFmtId="3" fontId="5" fillId="2" borderId="5" xfId="0" applyNumberFormat="1" applyFont="1" applyFill="1" applyBorder="1" applyProtection="1"/>
    <xf numFmtId="0" fontId="5" fillId="2" borderId="0" xfId="0" applyFont="1" applyFill="1" applyBorder="1" applyAlignment="1" applyProtection="1">
      <alignment horizontal="left"/>
    </xf>
    <xf numFmtId="44" fontId="8" fillId="2" borderId="0" xfId="18" applyFont="1" applyFill="1" applyBorder="1" applyProtection="1"/>
    <xf numFmtId="44" fontId="5" fillId="2" borderId="0" xfId="18" applyFont="1" applyFill="1" applyBorder="1" applyProtection="1"/>
    <xf numFmtId="0" fontId="8" fillId="2" borderId="15" xfId="0" applyFont="1" applyFill="1" applyBorder="1" applyAlignment="1" applyProtection="1">
      <alignment horizontal="center"/>
    </xf>
    <xf numFmtId="44" fontId="8" fillId="2" borderId="12" xfId="18" applyFont="1" applyFill="1" applyBorder="1" applyProtection="1"/>
    <xf numFmtId="4" fontId="5" fillId="2" borderId="12" xfId="0" applyNumberFormat="1" applyFont="1" applyFill="1" applyBorder="1" applyProtection="1"/>
    <xf numFmtId="4" fontId="5" fillId="2" borderId="15" xfId="0" applyNumberFormat="1" applyFont="1" applyFill="1" applyBorder="1" applyProtection="1"/>
    <xf numFmtId="44" fontId="5" fillId="2" borderId="16" xfId="18" applyFont="1" applyFill="1" applyBorder="1" applyProtection="1"/>
    <xf numFmtId="44" fontId="5" fillId="2" borderId="15" xfId="18" applyFont="1" applyFill="1" applyBorder="1" applyProtection="1"/>
    <xf numFmtId="0" fontId="5" fillId="2" borderId="16" xfId="0" applyFont="1" applyFill="1" applyBorder="1" applyProtection="1"/>
    <xf numFmtId="44" fontId="8" fillId="2" borderId="0" xfId="18" applyFont="1" applyFill="1" applyBorder="1" applyAlignment="1" applyProtection="1">
      <alignment horizontal="right"/>
    </xf>
    <xf numFmtId="0" fontId="8" fillId="2" borderId="7" xfId="0" applyFont="1" applyFill="1" applyBorder="1" applyAlignment="1" applyProtection="1">
      <alignment horizontal="center"/>
    </xf>
    <xf numFmtId="0" fontId="5" fillId="2" borderId="11" xfId="0" applyFont="1" applyFill="1" applyBorder="1" applyProtection="1"/>
    <xf numFmtId="0" fontId="5" fillId="2" borderId="7" xfId="0" applyFont="1" applyFill="1" applyBorder="1" applyProtection="1"/>
    <xf numFmtId="0" fontId="5" fillId="2" borderId="17" xfId="0" applyFont="1" applyFill="1" applyBorder="1" applyProtection="1"/>
    <xf numFmtId="169" fontId="8" fillId="2" borderId="17" xfId="0" applyNumberFormat="1" applyFont="1" applyFill="1" applyBorder="1" applyProtection="1"/>
    <xf numFmtId="169" fontId="8" fillId="2" borderId="0" xfId="0" applyNumberFormat="1" applyFont="1" applyFill="1" applyBorder="1" applyProtection="1"/>
    <xf numFmtId="0" fontId="8" fillId="2" borderId="18" xfId="0" applyFont="1" applyFill="1" applyBorder="1" applyAlignment="1" applyProtection="1">
      <alignment horizontal="center"/>
    </xf>
    <xf numFmtId="0" fontId="8" fillId="2" borderId="19" xfId="0" applyFont="1" applyFill="1" applyBorder="1" applyProtection="1"/>
    <xf numFmtId="4" fontId="8" fillId="2" borderId="19" xfId="0" applyNumberFormat="1" applyFont="1" applyFill="1" applyBorder="1" applyAlignment="1" applyProtection="1">
      <alignment horizontal="right"/>
    </xf>
    <xf numFmtId="0" fontId="8" fillId="2" borderId="19" xfId="0" applyFont="1" applyFill="1" applyBorder="1" applyAlignment="1" applyProtection="1">
      <alignment horizontal="center"/>
    </xf>
    <xf numFmtId="0" fontId="8" fillId="2" borderId="19" xfId="0" applyFont="1" applyFill="1" applyBorder="1" applyAlignment="1" applyProtection="1">
      <alignment horizontal="right"/>
    </xf>
    <xf numFmtId="169" fontId="8" fillId="2" borderId="19" xfId="0" applyNumberFormat="1" applyFont="1" applyFill="1" applyBorder="1" applyProtection="1"/>
    <xf numFmtId="44" fontId="5" fillId="2" borderId="19" xfId="18" applyFont="1" applyFill="1" applyBorder="1" applyProtection="1"/>
    <xf numFmtId="4" fontId="5" fillId="2" borderId="0" xfId="0" applyNumberFormat="1" applyFont="1" applyFill="1" applyBorder="1" applyAlignment="1" applyProtection="1">
      <alignment horizontal="right"/>
    </xf>
    <xf numFmtId="0" fontId="6" fillId="2" borderId="0" xfId="0" applyFont="1" applyFill="1" applyBorder="1" applyAlignment="1" applyProtection="1">
      <alignment horizontal="right"/>
    </xf>
    <xf numFmtId="10" fontId="5" fillId="4" borderId="0" xfId="18" applyNumberFormat="1" applyFont="1" applyFill="1" applyBorder="1" applyProtection="1">
      <protection locked="0"/>
    </xf>
    <xf numFmtId="0" fontId="5" fillId="2" borderId="20" xfId="0" applyFont="1" applyFill="1" applyBorder="1" applyProtection="1"/>
    <xf numFmtId="0" fontId="6" fillId="2" borderId="20" xfId="0" applyFont="1" applyFill="1" applyBorder="1" applyAlignment="1" applyProtection="1">
      <alignment horizontal="right"/>
    </xf>
    <xf numFmtId="0" fontId="6" fillId="2" borderId="20" xfId="0" applyFont="1" applyFill="1" applyBorder="1" applyProtection="1"/>
    <xf numFmtId="0" fontId="5" fillId="2" borderId="21" xfId="0" applyFont="1" applyFill="1" applyBorder="1" applyProtection="1"/>
    <xf numFmtId="0" fontId="5" fillId="2" borderId="22" xfId="0" applyFont="1" applyFill="1" applyBorder="1" applyProtection="1"/>
    <xf numFmtId="0" fontId="5" fillId="2" borderId="22" xfId="0" applyFont="1" applyFill="1" applyBorder="1" applyAlignment="1" applyProtection="1">
      <alignment horizontal="center"/>
    </xf>
    <xf numFmtId="44" fontId="5" fillId="2" borderId="22" xfId="18" applyFont="1" applyFill="1" applyBorder="1" applyProtection="1"/>
    <xf numFmtId="0" fontId="9" fillId="2" borderId="0" xfId="0" applyFont="1" applyFill="1" applyBorder="1" applyAlignment="1" applyProtection="1">
      <alignment horizontal="center"/>
    </xf>
    <xf numFmtId="0" fontId="5" fillId="2" borderId="23" xfId="0" applyFont="1" applyFill="1" applyBorder="1" applyProtection="1"/>
    <xf numFmtId="169" fontId="9" fillId="2" borderId="1" xfId="0" applyNumberFormat="1" applyFont="1" applyFill="1" applyBorder="1" applyAlignment="1" applyProtection="1">
      <alignment horizontal="right"/>
    </xf>
    <xf numFmtId="4" fontId="6" fillId="2" borderId="0" xfId="0" applyNumberFormat="1" applyFont="1" applyFill="1" applyBorder="1" applyProtection="1"/>
    <xf numFmtId="0" fontId="5" fillId="3" borderId="7" xfId="0" applyFont="1" applyFill="1" applyBorder="1" applyProtection="1"/>
    <xf numFmtId="0" fontId="5" fillId="3" borderId="11" xfId="0" applyFont="1" applyFill="1" applyBorder="1" applyProtection="1"/>
    <xf numFmtId="0" fontId="5" fillId="3" borderId="11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0" borderId="0" xfId="0" applyFont="1" applyProtection="1"/>
    <xf numFmtId="0" fontId="5" fillId="3" borderId="0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0" borderId="0" xfId="0" applyFont="1" applyBorder="1" applyProtection="1"/>
    <xf numFmtId="0" fontId="6" fillId="3" borderId="0" xfId="0" applyFont="1" applyFill="1" applyBorder="1" applyProtection="1"/>
    <xf numFmtId="0" fontId="8" fillId="3" borderId="0" xfId="0" applyFont="1" applyFill="1" applyBorder="1" applyProtection="1"/>
    <xf numFmtId="4" fontId="8" fillId="3" borderId="0" xfId="0" applyNumberFormat="1" applyFont="1" applyFill="1" applyBorder="1" applyAlignment="1" applyProtection="1">
      <alignment horizontal="right"/>
    </xf>
    <xf numFmtId="0" fontId="6" fillId="3" borderId="24" xfId="0" applyFont="1" applyFill="1" applyBorder="1" applyProtection="1"/>
    <xf numFmtId="0" fontId="5" fillId="4" borderId="24" xfId="0" applyFont="1" applyFill="1" applyBorder="1" applyProtection="1">
      <protection locked="0"/>
    </xf>
    <xf numFmtId="14" fontId="5" fillId="4" borderId="24" xfId="0" applyNumberFormat="1" applyFont="1" applyFill="1" applyBorder="1" applyProtection="1">
      <protection locked="0"/>
    </xf>
    <xf numFmtId="167" fontId="5" fillId="4" borderId="24" xfId="0" applyNumberFormat="1" applyFont="1" applyFill="1" applyBorder="1" applyProtection="1">
      <protection locked="0"/>
    </xf>
    <xf numFmtId="8" fontId="5" fillId="0" borderId="0" xfId="0" applyNumberFormat="1" applyFont="1" applyProtection="1"/>
    <xf numFmtId="170" fontId="5" fillId="3" borderId="0" xfId="0" applyNumberFormat="1" applyFont="1" applyFill="1" applyBorder="1" applyProtection="1"/>
    <xf numFmtId="167" fontId="5" fillId="3" borderId="0" xfId="0" applyNumberFormat="1" applyFont="1" applyFill="1" applyBorder="1" applyProtection="1"/>
    <xf numFmtId="167" fontId="7" fillId="3" borderId="0" xfId="0" applyNumberFormat="1" applyFont="1" applyFill="1" applyBorder="1" applyProtection="1"/>
    <xf numFmtId="0" fontId="6" fillId="3" borderId="25" xfId="0" applyFont="1" applyFill="1" applyBorder="1" applyProtection="1"/>
    <xf numFmtId="0" fontId="5" fillId="0" borderId="0" xfId="0" applyFont="1" applyBorder="1" applyAlignment="1" applyProtection="1">
      <alignment wrapText="1"/>
    </xf>
    <xf numFmtId="3" fontId="5" fillId="4" borderId="2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/>
    <xf numFmtId="0" fontId="6" fillId="3" borderId="26" xfId="0" applyFont="1" applyFill="1" applyBorder="1" applyProtection="1"/>
    <xf numFmtId="0" fontId="6" fillId="0" borderId="0" xfId="0" applyFont="1" applyBorder="1" applyProtection="1"/>
    <xf numFmtId="4" fontId="8" fillId="0" borderId="0" xfId="0" applyNumberFormat="1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center"/>
    </xf>
    <xf numFmtId="4" fontId="5" fillId="4" borderId="4" xfId="0" applyNumberFormat="1" applyFont="1" applyFill="1" applyBorder="1" applyProtection="1">
      <protection locked="0"/>
    </xf>
    <xf numFmtId="4" fontId="5" fillId="4" borderId="5" xfId="0" applyNumberFormat="1" applyFont="1" applyFill="1" applyBorder="1" applyProtection="1">
      <protection locked="0"/>
    </xf>
    <xf numFmtId="0" fontId="12" fillId="3" borderId="0" xfId="0" applyFont="1" applyFill="1" applyBorder="1" applyProtection="1">
      <protection hidden="1"/>
    </xf>
    <xf numFmtId="0" fontId="7" fillId="3" borderId="1" xfId="0" applyFont="1" applyFill="1" applyBorder="1" applyProtection="1"/>
    <xf numFmtId="168" fontId="8" fillId="2" borderId="0" xfId="18" applyNumberFormat="1" applyFont="1" applyFill="1" applyBorder="1" applyAlignment="1" applyProtection="1">
      <alignment horizontal="right"/>
    </xf>
    <xf numFmtId="168" fontId="8" fillId="3" borderId="0" xfId="18" applyNumberFormat="1" applyFont="1" applyFill="1" applyBorder="1" applyProtection="1"/>
    <xf numFmtId="168" fontId="14" fillId="2" borderId="3" xfId="0" applyNumberFormat="1" applyFont="1" applyFill="1" applyBorder="1" applyAlignment="1" applyProtection="1">
      <alignment horizontal="center"/>
    </xf>
    <xf numFmtId="168" fontId="14" fillId="2" borderId="3" xfId="18" applyNumberFormat="1" applyFont="1" applyFill="1" applyBorder="1" applyAlignment="1" applyProtection="1">
      <alignment horizontal="center"/>
    </xf>
    <xf numFmtId="3" fontId="7" fillId="2" borderId="0" xfId="0" applyNumberFormat="1" applyFont="1" applyFill="1" applyBorder="1" applyAlignment="1" applyProtection="1">
      <alignment horizontal="right"/>
    </xf>
    <xf numFmtId="0" fontId="14" fillId="2" borderId="0" xfId="0" applyFont="1" applyFill="1" applyBorder="1" applyAlignment="1" applyProtection="1">
      <alignment horizontal="center"/>
    </xf>
    <xf numFmtId="168" fontId="8" fillId="2" borderId="4" xfId="18" applyNumberFormat="1" applyFont="1" applyFill="1" applyBorder="1" applyAlignment="1" applyProtection="1">
      <alignment horizontal="right"/>
    </xf>
    <xf numFmtId="168" fontId="8" fillId="2" borderId="5" xfId="18" applyNumberFormat="1" applyFont="1" applyFill="1" applyBorder="1" applyAlignment="1" applyProtection="1">
      <alignment horizontal="right"/>
    </xf>
    <xf numFmtId="0" fontId="5" fillId="2" borderId="4" xfId="0" applyFont="1" applyFill="1" applyBorder="1" applyAlignment="1" applyProtection="1">
      <alignment horizontal="right"/>
    </xf>
    <xf numFmtId="0" fontId="18" fillId="0" borderId="0" xfId="0" applyFont="1" applyBorder="1" applyProtection="1"/>
    <xf numFmtId="0" fontId="19" fillId="0" borderId="0" xfId="0" applyFont="1" applyBorder="1" applyProtection="1"/>
    <xf numFmtId="0" fontId="18" fillId="0" borderId="0" xfId="0" applyFont="1" applyBorder="1" applyAlignment="1" applyProtection="1">
      <alignment vertical="top" wrapText="1"/>
    </xf>
    <xf numFmtId="168" fontId="5" fillId="6" borderId="27" xfId="0" applyNumberFormat="1" applyFont="1" applyFill="1" applyBorder="1" applyProtection="1"/>
    <xf numFmtId="168" fontId="5" fillId="6" borderId="8" xfId="0" applyNumberFormat="1" applyFont="1" applyFill="1" applyBorder="1" applyProtection="1"/>
    <xf numFmtId="168" fontId="8" fillId="6" borderId="27" xfId="18" applyNumberFormat="1" applyFont="1" applyFill="1" applyBorder="1" applyProtection="1"/>
    <xf numFmtId="168" fontId="8" fillId="6" borderId="8" xfId="18" applyNumberFormat="1" applyFont="1" applyFill="1" applyBorder="1" applyProtection="1"/>
    <xf numFmtId="168" fontId="5" fillId="6" borderId="4" xfId="18" applyNumberFormat="1" applyFont="1" applyFill="1" applyBorder="1" applyProtection="1"/>
    <xf numFmtId="168" fontId="5" fillId="6" borderId="5" xfId="18" applyNumberFormat="1" applyFont="1" applyFill="1" applyBorder="1" applyProtection="1"/>
    <xf numFmtId="168" fontId="5" fillId="6" borderId="11" xfId="18" applyNumberFormat="1" applyFont="1" applyFill="1" applyBorder="1" applyProtection="1"/>
    <xf numFmtId="168" fontId="8" fillId="6" borderId="9" xfId="18" applyNumberFormat="1" applyFont="1" applyFill="1" applyBorder="1" applyProtection="1"/>
    <xf numFmtId="168" fontId="8" fillId="6" borderId="27" xfId="18" applyNumberFormat="1" applyFont="1" applyFill="1" applyBorder="1" applyAlignment="1" applyProtection="1">
      <alignment horizontal="right"/>
    </xf>
    <xf numFmtId="168" fontId="5" fillId="6" borderId="9" xfId="0" applyNumberFormat="1" applyFont="1" applyFill="1" applyBorder="1" applyProtection="1"/>
    <xf numFmtId="0" fontId="5" fillId="6" borderId="0" xfId="0" applyFont="1" applyFill="1" applyBorder="1" applyProtection="1"/>
    <xf numFmtId="169" fontId="6" fillId="6" borderId="20" xfId="0" applyNumberFormat="1" applyFont="1" applyFill="1" applyBorder="1" applyAlignment="1" applyProtection="1">
      <alignment horizontal="center"/>
    </xf>
    <xf numFmtId="169" fontId="6" fillId="6" borderId="28" xfId="0" applyNumberFormat="1" applyFont="1" applyFill="1" applyBorder="1" applyAlignment="1" applyProtection="1">
      <alignment horizontal="center"/>
    </xf>
    <xf numFmtId="0" fontId="5" fillId="3" borderId="29" xfId="0" applyFont="1" applyFill="1" applyBorder="1" applyProtection="1"/>
    <xf numFmtId="0" fontId="5" fillId="3" borderId="30" xfId="0" applyFont="1" applyFill="1" applyBorder="1" applyProtection="1"/>
    <xf numFmtId="0" fontId="5" fillId="3" borderId="31" xfId="0" applyFont="1" applyFill="1" applyBorder="1" applyProtection="1"/>
    <xf numFmtId="0" fontId="5" fillId="4" borderId="0" xfId="0" applyFont="1" applyFill="1" applyBorder="1" applyProtection="1"/>
    <xf numFmtId="0" fontId="5" fillId="7" borderId="0" xfId="0" applyFont="1" applyFill="1" applyBorder="1" applyProtection="1"/>
    <xf numFmtId="0" fontId="5" fillId="8" borderId="0" xfId="0" applyFont="1" applyFill="1" applyBorder="1" applyProtection="1"/>
    <xf numFmtId="4" fontId="5" fillId="2" borderId="4" xfId="0" applyNumberFormat="1" applyFont="1" applyFill="1" applyBorder="1" applyAlignment="1" applyProtection="1">
      <alignment horizontal="center" vertical="center" wrapText="1"/>
    </xf>
    <xf numFmtId="4" fontId="5" fillId="2" borderId="4" xfId="0" applyNumberFormat="1" applyFont="1" applyFill="1" applyBorder="1" applyAlignment="1" applyProtection="1">
      <alignment horizontal="right" vertical="center" wrapText="1"/>
    </xf>
    <xf numFmtId="168" fontId="23" fillId="8" borderId="13" xfId="0" applyNumberFormat="1" applyFont="1" applyFill="1" applyBorder="1" applyProtection="1"/>
    <xf numFmtId="168" fontId="23" fillId="8" borderId="6" xfId="0" applyNumberFormat="1" applyFont="1" applyFill="1" applyBorder="1" applyProtection="1"/>
    <xf numFmtId="168" fontId="23" fillId="8" borderId="6" xfId="18" applyNumberFormat="1" applyFont="1" applyFill="1" applyBorder="1" applyAlignment="1" applyProtection="1">
      <alignment horizontal="right"/>
    </xf>
    <xf numFmtId="168" fontId="5" fillId="8" borderId="10" xfId="18" applyNumberFormat="1" applyFont="1" applyFill="1" applyBorder="1" applyProtection="1"/>
    <xf numFmtId="168" fontId="9" fillId="8" borderId="1" xfId="18" applyNumberFormat="1" applyFont="1" applyFill="1" applyBorder="1" applyProtection="1"/>
    <xf numFmtId="168" fontId="5" fillId="8" borderId="1" xfId="18" applyNumberFormat="1" applyFont="1" applyFill="1" applyBorder="1" applyProtection="1"/>
    <xf numFmtId="168" fontId="5" fillId="8" borderId="1" xfId="18" applyNumberFormat="1" applyFont="1" applyFill="1" applyBorder="1" applyAlignment="1" applyProtection="1">
      <alignment horizontal="right"/>
    </xf>
    <xf numFmtId="168" fontId="5" fillId="8" borderId="6" xfId="0" applyNumberFormat="1" applyFont="1" applyFill="1" applyBorder="1" applyProtection="1"/>
    <xf numFmtId="168" fontId="5" fillId="8" borderId="1" xfId="0" applyNumberFormat="1" applyFont="1" applyFill="1" applyBorder="1" applyProtection="1"/>
    <xf numFmtId="0" fontId="5" fillId="8" borderId="0" xfId="0" applyFont="1" applyFill="1" applyProtection="1"/>
    <xf numFmtId="168" fontId="5" fillId="8" borderId="6" xfId="18" applyNumberFormat="1" applyFont="1" applyFill="1" applyBorder="1" applyProtection="1"/>
    <xf numFmtId="168" fontId="5" fillId="6" borderId="1" xfId="18" applyNumberFormat="1" applyFont="1" applyFill="1" applyBorder="1" applyProtection="1"/>
    <xf numFmtId="168" fontId="5" fillId="6" borderId="1" xfId="0" applyNumberFormat="1" applyFont="1" applyFill="1" applyBorder="1" applyAlignment="1" applyProtection="1">
      <alignment horizontal="right"/>
    </xf>
    <xf numFmtId="168" fontId="5" fillId="6" borderId="1" xfId="0" applyNumberFormat="1" applyFont="1" applyFill="1" applyBorder="1" applyProtection="1"/>
    <xf numFmtId="168" fontId="5" fillId="8" borderId="8" xfId="0" applyNumberFormat="1" applyFont="1" applyFill="1" applyBorder="1" applyProtection="1"/>
    <xf numFmtId="168" fontId="8" fillId="8" borderId="27" xfId="18" applyNumberFormat="1" applyFont="1" applyFill="1" applyBorder="1" applyProtection="1"/>
    <xf numFmtId="0" fontId="14" fillId="2" borderId="6" xfId="0" applyFont="1" applyFill="1" applyBorder="1" applyAlignment="1" applyProtection="1">
      <alignment horizontal="center"/>
    </xf>
    <xf numFmtId="168" fontId="5" fillId="8" borderId="7" xfId="0" applyNumberFormat="1" applyFont="1" applyFill="1" applyBorder="1" applyProtection="1"/>
    <xf numFmtId="0" fontId="5" fillId="8" borderId="11" xfId="0" applyFont="1" applyFill="1" applyBorder="1" applyProtection="1"/>
    <xf numFmtId="168" fontId="5" fillId="6" borderId="7" xfId="18" applyNumberFormat="1" applyFont="1" applyFill="1" applyBorder="1" applyProtection="1"/>
    <xf numFmtId="168" fontId="5" fillId="8" borderId="32" xfId="18" applyNumberFormat="1" applyFont="1" applyFill="1" applyBorder="1" applyProtection="1"/>
    <xf numFmtId="168" fontId="5" fillId="8" borderId="33" xfId="0" applyNumberFormat="1" applyFont="1" applyFill="1" applyBorder="1" applyProtection="1"/>
    <xf numFmtId="168" fontId="5" fillId="6" borderId="32" xfId="0" applyNumberFormat="1" applyFont="1" applyFill="1" applyBorder="1" applyAlignment="1" applyProtection="1">
      <alignment horizontal="right"/>
    </xf>
    <xf numFmtId="168" fontId="5" fillId="6" borderId="34" xfId="0" applyNumberFormat="1" applyFont="1" applyFill="1" applyBorder="1" applyAlignment="1" applyProtection="1">
      <alignment horizontal="right"/>
    </xf>
    <xf numFmtId="168" fontId="5" fillId="6" borderId="0" xfId="0" applyNumberFormat="1" applyFont="1" applyFill="1" applyBorder="1" applyAlignment="1" applyProtection="1">
      <alignment horizontal="right"/>
    </xf>
    <xf numFmtId="168" fontId="5" fillId="6" borderId="0" xfId="0" applyNumberFormat="1" applyFont="1" applyFill="1" applyBorder="1" applyProtection="1"/>
    <xf numFmtId="168" fontId="5" fillId="6" borderId="17" xfId="0" applyNumberFormat="1" applyFont="1" applyFill="1" applyBorder="1" applyProtection="1"/>
    <xf numFmtId="4" fontId="5" fillId="6" borderId="1" xfId="0" applyNumberFormat="1" applyFont="1" applyFill="1" applyBorder="1" applyProtection="1"/>
    <xf numFmtId="0" fontId="6" fillId="0" borderId="20" xfId="0" applyFont="1" applyFill="1" applyBorder="1" applyProtection="1"/>
    <xf numFmtId="167" fontId="6" fillId="6" borderId="26" xfId="0" applyNumberFormat="1" applyFont="1" applyFill="1" applyBorder="1" applyProtection="1"/>
    <xf numFmtId="0" fontId="12" fillId="0" borderId="0" xfId="0" applyFont="1" applyFill="1" applyBorder="1" applyProtection="1">
      <protection hidden="1"/>
    </xf>
    <xf numFmtId="168" fontId="5" fillId="6" borderId="4" xfId="0" applyNumberFormat="1" applyFont="1" applyFill="1" applyBorder="1" applyAlignment="1" applyProtection="1">
      <alignment horizontal="right"/>
    </xf>
    <xf numFmtId="168" fontId="5" fillId="6" borderId="35" xfId="0" applyNumberFormat="1" applyFont="1" applyFill="1" applyBorder="1" applyAlignment="1" applyProtection="1">
      <alignment horizontal="right"/>
    </xf>
    <xf numFmtId="168" fontId="5" fillId="8" borderId="35" xfId="18" applyNumberFormat="1" applyFont="1" applyFill="1" applyBorder="1" applyProtection="1"/>
    <xf numFmtId="168" fontId="5" fillId="8" borderId="36" xfId="0" applyNumberFormat="1" applyFont="1" applyFill="1" applyBorder="1" applyProtection="1"/>
    <xf numFmtId="0" fontId="5" fillId="2" borderId="33" xfId="0" applyFont="1" applyFill="1" applyBorder="1" applyProtection="1"/>
    <xf numFmtId="168" fontId="5" fillId="2" borderId="33" xfId="0" applyNumberFormat="1" applyFont="1" applyFill="1" applyBorder="1" applyProtection="1"/>
    <xf numFmtId="0" fontId="5" fillId="2" borderId="37" xfId="0" applyFont="1" applyFill="1" applyBorder="1" applyProtection="1"/>
    <xf numFmtId="0" fontId="5" fillId="2" borderId="38" xfId="0" applyFont="1" applyFill="1" applyBorder="1" applyProtection="1"/>
    <xf numFmtId="167" fontId="7" fillId="6" borderId="39" xfId="0" applyNumberFormat="1" applyFont="1" applyFill="1" applyBorder="1" applyProtection="1"/>
    <xf numFmtId="0" fontId="6" fillId="2" borderId="11" xfId="0" applyFont="1" applyFill="1" applyBorder="1" applyProtection="1"/>
    <xf numFmtId="168" fontId="26" fillId="6" borderId="11" xfId="18" applyNumberFormat="1" applyFont="1" applyFill="1" applyBorder="1" applyProtection="1"/>
    <xf numFmtId="0" fontId="8" fillId="6" borderId="11" xfId="0" applyFont="1" applyFill="1" applyBorder="1" applyAlignment="1" applyProtection="1">
      <alignment horizontal="left"/>
    </xf>
    <xf numFmtId="0" fontId="8" fillId="6" borderId="11" xfId="0" applyFont="1" applyFill="1" applyBorder="1" applyProtection="1"/>
    <xf numFmtId="4" fontId="8" fillId="6" borderId="11" xfId="0" applyNumberFormat="1" applyFont="1" applyFill="1" applyBorder="1" applyAlignment="1" applyProtection="1">
      <alignment horizontal="right"/>
    </xf>
    <xf numFmtId="168" fontId="8" fillId="6" borderId="11" xfId="18" applyNumberFormat="1" applyFont="1" applyFill="1" applyBorder="1" applyProtection="1"/>
    <xf numFmtId="168" fontId="5" fillId="2" borderId="17" xfId="0" applyNumberFormat="1" applyFont="1" applyFill="1" applyBorder="1" applyProtection="1"/>
    <xf numFmtId="168" fontId="5" fillId="6" borderId="7" xfId="0" applyNumberFormat="1" applyFont="1" applyFill="1" applyBorder="1" applyProtection="1"/>
    <xf numFmtId="168" fontId="5" fillId="8" borderId="17" xfId="0" applyNumberFormat="1" applyFont="1" applyFill="1" applyBorder="1" applyProtection="1"/>
    <xf numFmtId="168" fontId="8" fillId="8" borderId="7" xfId="18" applyNumberFormat="1" applyFont="1" applyFill="1" applyBorder="1" applyProtection="1"/>
    <xf numFmtId="0" fontId="5" fillId="2" borderId="6" xfId="0" applyFont="1" applyFill="1" applyBorder="1" applyAlignment="1" applyProtection="1">
      <alignment horizontal="center"/>
    </xf>
    <xf numFmtId="0" fontId="13" fillId="0" borderId="0" xfId="0" applyFont="1" applyBorder="1" applyProtection="1"/>
    <xf numFmtId="0" fontId="10" fillId="0" borderId="0" xfId="0" applyFont="1" applyBorder="1" applyProtection="1"/>
    <xf numFmtId="0" fontId="13" fillId="0" borderId="0" xfId="0" applyFont="1" applyBorder="1" applyAlignment="1" applyProtection="1">
      <alignment vertical="top" wrapText="1"/>
    </xf>
    <xf numFmtId="0" fontId="27" fillId="0" borderId="0" xfId="0" applyFont="1" applyFill="1" applyBorder="1" applyProtection="1"/>
    <xf numFmtId="0" fontId="28" fillId="0" borderId="0" xfId="0" applyFont="1" applyFill="1" applyBorder="1" applyProtection="1"/>
    <xf numFmtId="0" fontId="29" fillId="0" borderId="0" xfId="0" applyFont="1" applyFill="1" applyBorder="1" applyProtection="1"/>
    <xf numFmtId="0" fontId="21" fillId="0" borderId="0" xfId="0" applyFont="1" applyFill="1" applyBorder="1" applyProtection="1"/>
    <xf numFmtId="0" fontId="32" fillId="0" borderId="0" xfId="0" applyFont="1" applyProtection="1"/>
    <xf numFmtId="0" fontId="32" fillId="0" borderId="0" xfId="0" applyFont="1" applyAlignment="1" applyProtection="1">
      <alignment horizontal="center"/>
    </xf>
    <xf numFmtId="0" fontId="17" fillId="0" borderId="0" xfId="0" applyFont="1" applyBorder="1" applyProtection="1"/>
    <xf numFmtId="0" fontId="32" fillId="0" borderId="0" xfId="0" applyFont="1" applyBorder="1" applyAlignment="1" applyProtection="1">
      <alignment vertical="top" wrapText="1"/>
    </xf>
    <xf numFmtId="0" fontId="32" fillId="0" borderId="0" xfId="0" applyFont="1" applyBorder="1" applyProtection="1"/>
    <xf numFmtId="0" fontId="17" fillId="0" borderId="0" xfId="0" applyFont="1" applyFill="1" applyBorder="1" applyProtection="1"/>
    <xf numFmtId="0" fontId="32" fillId="0" borderId="0" xfId="0" applyFont="1" applyBorder="1" applyAlignment="1" applyProtection="1">
      <alignment horizontal="center"/>
    </xf>
    <xf numFmtId="0" fontId="5" fillId="3" borderId="1" xfId="0" applyFont="1" applyFill="1" applyBorder="1" applyProtection="1">
      <protection hidden="1"/>
    </xf>
    <xf numFmtId="168" fontId="5" fillId="2" borderId="0" xfId="0" applyNumberFormat="1" applyFont="1" applyFill="1" applyBorder="1" applyAlignment="1" applyProtection="1"/>
    <xf numFmtId="0" fontId="6" fillId="2" borderId="0" xfId="0" applyFont="1" applyFill="1" applyBorder="1" applyAlignment="1" applyProtection="1"/>
    <xf numFmtId="10" fontId="5" fillId="2" borderId="0" xfId="0" applyNumberFormat="1" applyFont="1" applyFill="1" applyBorder="1" applyProtection="1"/>
    <xf numFmtId="0" fontId="9" fillId="2" borderId="0" xfId="0" applyFont="1" applyFill="1" applyBorder="1" applyAlignment="1" applyProtection="1">
      <alignment textRotation="90"/>
    </xf>
    <xf numFmtId="168" fontId="5" fillId="2" borderId="12" xfId="0" applyNumberFormat="1" applyFont="1" applyFill="1" applyBorder="1" applyAlignment="1" applyProtection="1"/>
    <xf numFmtId="168" fontId="5" fillId="2" borderId="16" xfId="0" applyNumberFormat="1" applyFont="1" applyFill="1" applyBorder="1" applyAlignment="1" applyProtection="1"/>
    <xf numFmtId="168" fontId="5" fillId="2" borderId="6" xfId="0" applyNumberFormat="1" applyFont="1" applyFill="1" applyBorder="1" applyAlignment="1" applyProtection="1"/>
    <xf numFmtId="168" fontId="5" fillId="2" borderId="11" xfId="0" applyNumberFormat="1" applyFont="1" applyFill="1" applyBorder="1" applyAlignment="1" applyProtection="1"/>
    <xf numFmtId="168" fontId="5" fillId="2" borderId="17" xfId="0" applyNumberFormat="1" applyFont="1" applyFill="1" applyBorder="1" applyAlignment="1" applyProtection="1"/>
    <xf numFmtId="168" fontId="5" fillId="8" borderId="0" xfId="18" applyNumberFormat="1" applyFont="1" applyFill="1" applyBorder="1" applyProtection="1"/>
    <xf numFmtId="167" fontId="34" fillId="6" borderId="0" xfId="0" applyNumberFormat="1" applyFont="1" applyFill="1" applyBorder="1" applyProtection="1"/>
    <xf numFmtId="4" fontId="5" fillId="3" borderId="0" xfId="0" applyNumberFormat="1" applyFont="1" applyFill="1" applyBorder="1" applyAlignment="1" applyProtection="1">
      <alignment horizontal="center" wrapText="1"/>
    </xf>
    <xf numFmtId="167" fontId="6" fillId="6" borderId="39" xfId="0" applyNumberFormat="1" applyFont="1" applyFill="1" applyBorder="1" applyProtection="1"/>
    <xf numFmtId="4" fontId="5" fillId="0" borderId="0" xfId="0" applyNumberFormat="1" applyFont="1" applyFill="1" applyBorder="1" applyAlignment="1" applyProtection="1">
      <alignment horizontal="left"/>
    </xf>
    <xf numFmtId="0" fontId="6" fillId="2" borderId="24" xfId="0" applyFont="1" applyFill="1" applyBorder="1" applyProtection="1"/>
    <xf numFmtId="167" fontId="6" fillId="2" borderId="24" xfId="0" applyNumberFormat="1" applyFont="1" applyFill="1" applyBorder="1" applyProtection="1"/>
    <xf numFmtId="0" fontId="5" fillId="2" borderId="24" xfId="0" applyFont="1" applyFill="1" applyBorder="1" applyAlignment="1" applyProtection="1">
      <alignment vertical="top" wrapText="1"/>
    </xf>
    <xf numFmtId="4" fontId="6" fillId="2" borderId="0" xfId="0" applyNumberFormat="1" applyFont="1" applyFill="1" applyBorder="1" applyAlignment="1" applyProtection="1">
      <alignment horizontal="left"/>
    </xf>
    <xf numFmtId="0" fontId="38" fillId="3" borderId="0" xfId="0" applyFont="1" applyFill="1" applyProtection="1"/>
    <xf numFmtId="4" fontId="8" fillId="0" borderId="9" xfId="0" applyNumberFormat="1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vertical="top"/>
    </xf>
    <xf numFmtId="0" fontId="6" fillId="3" borderId="6" xfId="0" applyFont="1" applyFill="1" applyBorder="1" applyProtection="1"/>
    <xf numFmtId="0" fontId="8" fillId="3" borderId="1" xfId="0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 wrapText="1"/>
    </xf>
    <xf numFmtId="49" fontId="5" fillId="3" borderId="6" xfId="0" applyNumberFormat="1" applyFont="1" applyFill="1" applyBorder="1" applyProtection="1"/>
    <xf numFmtId="0" fontId="18" fillId="0" borderId="1" xfId="0" applyFont="1" applyBorder="1" applyProtection="1"/>
    <xf numFmtId="0" fontId="18" fillId="0" borderId="6" xfId="0" applyFont="1" applyBorder="1" applyProtection="1"/>
    <xf numFmtId="0" fontId="13" fillId="0" borderId="1" xfId="0" applyFont="1" applyBorder="1" applyProtection="1"/>
    <xf numFmtId="0" fontId="13" fillId="0" borderId="6" xfId="0" applyFont="1" applyBorder="1" applyProtection="1"/>
    <xf numFmtId="0" fontId="5" fillId="0" borderId="1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6" fillId="0" borderId="11" xfId="0" applyFont="1" applyBorder="1" applyProtection="1"/>
    <xf numFmtId="4" fontId="5" fillId="0" borderId="11" xfId="0" applyNumberFormat="1" applyFont="1" applyFill="1" applyBorder="1" applyAlignment="1" applyProtection="1">
      <alignment horizontal="left"/>
    </xf>
    <xf numFmtId="0" fontId="5" fillId="0" borderId="11" xfId="0" applyFont="1" applyBorder="1" applyProtection="1"/>
    <xf numFmtId="0" fontId="21" fillId="0" borderId="11" xfId="0" applyFont="1" applyFill="1" applyBorder="1" applyProtection="1"/>
    <xf numFmtId="0" fontId="29" fillId="0" borderId="11" xfId="0" applyFont="1" applyFill="1" applyBorder="1" applyProtection="1"/>
    <xf numFmtId="0" fontId="5" fillId="0" borderId="17" xfId="0" applyFont="1" applyBorder="1" applyProtection="1"/>
    <xf numFmtId="49" fontId="5" fillId="2" borderId="3" xfId="0" applyNumberFormat="1" applyFont="1" applyFill="1" applyBorder="1" applyProtection="1"/>
    <xf numFmtId="10" fontId="5" fillId="4" borderId="0" xfId="0" applyNumberFormat="1" applyFont="1" applyFill="1" applyBorder="1" applyProtection="1">
      <protection locked="0"/>
    </xf>
    <xf numFmtId="0" fontId="8" fillId="0" borderId="9" xfId="0" applyFont="1" applyFill="1" applyBorder="1" applyAlignment="1" applyProtection="1">
      <alignment horizontal="right"/>
    </xf>
    <xf numFmtId="0" fontId="5" fillId="4" borderId="42" xfId="0" applyFont="1" applyFill="1" applyBorder="1" applyProtection="1">
      <protection locked="0"/>
    </xf>
    <xf numFmtId="0" fontId="5" fillId="4" borderId="23" xfId="0" applyFont="1" applyFill="1" applyBorder="1" applyProtection="1">
      <protection locked="0"/>
    </xf>
    <xf numFmtId="44" fontId="5" fillId="0" borderId="0" xfId="18" applyFont="1" applyFill="1" applyBorder="1" applyProtection="1"/>
    <xf numFmtId="10" fontId="5" fillId="0" borderId="0" xfId="18" applyNumberFormat="1" applyFont="1" applyFill="1" applyBorder="1" applyProtection="1"/>
    <xf numFmtId="0" fontId="6" fillId="0" borderId="0" xfId="0" applyFont="1" applyFill="1" applyBorder="1" applyProtection="1"/>
    <xf numFmtId="0" fontId="13" fillId="0" borderId="7" xfId="0" applyFont="1" applyBorder="1" applyAlignment="1" applyProtection="1">
      <alignment horizontal="center" vertical="center" wrapText="1"/>
    </xf>
    <xf numFmtId="0" fontId="30" fillId="0" borderId="0" xfId="0" applyFont="1" applyProtection="1"/>
    <xf numFmtId="0" fontId="33" fillId="0" borderId="0" xfId="0" applyFont="1" applyAlignment="1" applyProtection="1">
      <alignment wrapText="1"/>
    </xf>
    <xf numFmtId="0" fontId="30" fillId="0" borderId="0" xfId="0" applyFont="1" applyAlignment="1" applyProtection="1"/>
    <xf numFmtId="49" fontId="35" fillId="3" borderId="6" xfId="0" applyNumberFormat="1" applyFont="1" applyFill="1" applyBorder="1" applyProtection="1"/>
    <xf numFmtId="9" fontId="5" fillId="3" borderId="0" xfId="6" applyFont="1" applyFill="1" applyProtection="1"/>
    <xf numFmtId="0" fontId="5" fillId="3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43" xfId="0" applyBorder="1" applyAlignment="1" applyProtection="1">
      <alignment horizontal="center" vertical="distributed"/>
    </xf>
    <xf numFmtId="0" fontId="5" fillId="6" borderId="0" xfId="0" applyFont="1" applyFill="1" applyBorder="1" applyProtection="1">
      <protection hidden="1"/>
    </xf>
    <xf numFmtId="4" fontId="5" fillId="6" borderId="4" xfId="0" applyNumberFormat="1" applyFont="1" applyFill="1" applyBorder="1" applyAlignment="1" applyProtection="1">
      <alignment horizontal="center"/>
      <protection hidden="1"/>
    </xf>
    <xf numFmtId="4" fontId="5" fillId="6" borderId="5" xfId="0" applyNumberFormat="1" applyFont="1" applyFill="1" applyBorder="1" applyAlignment="1" applyProtection="1">
      <alignment horizontal="center"/>
      <protection hidden="1"/>
    </xf>
    <xf numFmtId="167" fontId="26" fillId="6" borderId="0" xfId="0" applyNumberFormat="1" applyFont="1" applyFill="1" applyBorder="1" applyAlignment="1" applyProtection="1">
      <alignment horizontal="center" vertical="center"/>
      <protection hidden="1"/>
    </xf>
    <xf numFmtId="3" fontId="5" fillId="6" borderId="24" xfId="0" applyNumberFormat="1" applyFont="1" applyFill="1" applyBorder="1" applyAlignment="1" applyProtection="1">
      <alignment horizontal="center"/>
      <protection hidden="1"/>
    </xf>
    <xf numFmtId="167" fontId="5" fillId="6" borderId="24" xfId="0" applyNumberFormat="1" applyFont="1" applyFill="1" applyBorder="1" applyProtection="1">
      <protection hidden="1"/>
    </xf>
    <xf numFmtId="8" fontId="5" fillId="6" borderId="24" xfId="0" applyNumberFormat="1" applyFont="1" applyFill="1" applyBorder="1" applyProtection="1">
      <protection hidden="1"/>
    </xf>
    <xf numFmtId="167" fontId="6" fillId="6" borderId="24" xfId="0" applyNumberFormat="1" applyFont="1" applyFill="1" applyBorder="1" applyProtection="1">
      <protection hidden="1"/>
    </xf>
    <xf numFmtId="0" fontId="6" fillId="3" borderId="15" xfId="0" applyFont="1" applyFill="1" applyBorder="1" applyProtection="1">
      <protection hidden="1"/>
    </xf>
    <xf numFmtId="0" fontId="5" fillId="3" borderId="12" xfId="0" applyFont="1" applyFill="1" applyBorder="1" applyProtection="1">
      <protection hidden="1"/>
    </xf>
    <xf numFmtId="0" fontId="5" fillId="3" borderId="12" xfId="0" applyFont="1" applyFill="1" applyBorder="1" applyAlignment="1" applyProtection="1">
      <alignment horizontal="center"/>
      <protection hidden="1"/>
    </xf>
    <xf numFmtId="0" fontId="22" fillId="3" borderId="12" xfId="0" applyFont="1" applyFill="1" applyBorder="1" applyAlignment="1" applyProtection="1">
      <alignment horizontal="left"/>
      <protection hidden="1"/>
    </xf>
    <xf numFmtId="0" fontId="6" fillId="3" borderId="1" xfId="0" applyFont="1" applyFill="1" applyBorder="1" applyProtection="1">
      <protection hidden="1"/>
    </xf>
    <xf numFmtId="0" fontId="5" fillId="6" borderId="0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Protection="1">
      <protection hidden="1"/>
    </xf>
    <xf numFmtId="0" fontId="5" fillId="3" borderId="6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Protection="1">
      <protection hidden="1"/>
    </xf>
    <xf numFmtId="0" fontId="5" fillId="4" borderId="0" xfId="0" applyFont="1" applyFill="1" applyBorder="1" applyProtection="1">
      <protection hidden="1"/>
    </xf>
    <xf numFmtId="0" fontId="6" fillId="3" borderId="1" xfId="0" applyFont="1" applyFill="1" applyBorder="1" applyAlignment="1" applyProtection="1">
      <alignment horizontal="left"/>
      <protection hidden="1"/>
    </xf>
    <xf numFmtId="0" fontId="5" fillId="2" borderId="0" xfId="0" applyFont="1" applyFill="1" applyBorder="1" applyProtection="1">
      <protection hidden="1"/>
    </xf>
    <xf numFmtId="0" fontId="5" fillId="0" borderId="1" xfId="0" applyFont="1" applyFill="1" applyBorder="1" applyProtection="1">
      <protection hidden="1"/>
    </xf>
    <xf numFmtId="0" fontId="5" fillId="7" borderId="0" xfId="0" applyFont="1" applyFill="1" applyBorder="1" applyProtection="1">
      <protection hidden="1"/>
    </xf>
    <xf numFmtId="0" fontId="5" fillId="8" borderId="0" xfId="0" applyFont="1" applyFill="1" applyBorder="1" applyProtection="1">
      <protection hidden="1"/>
    </xf>
    <xf numFmtId="0" fontId="0" fillId="0" borderId="6" xfId="0" applyBorder="1" applyAlignment="1" applyProtection="1">
      <alignment horizontal="right"/>
      <protection hidden="1"/>
    </xf>
    <xf numFmtId="0" fontId="5" fillId="3" borderId="0" xfId="0" applyFont="1" applyFill="1" applyBorder="1" applyAlignment="1" applyProtection="1">
      <alignment horizontal="left"/>
      <protection hidden="1"/>
    </xf>
    <xf numFmtId="0" fontId="6" fillId="3" borderId="0" xfId="0" applyFont="1" applyFill="1" applyBorder="1" applyAlignment="1" applyProtection="1">
      <alignment horizontal="left"/>
      <protection hidden="1"/>
    </xf>
    <xf numFmtId="0" fontId="6" fillId="3" borderId="0" xfId="0" applyFont="1" applyFill="1" applyBorder="1" applyProtection="1">
      <protection hidden="1"/>
    </xf>
    <xf numFmtId="14" fontId="6" fillId="6" borderId="24" xfId="0" quotePrefix="1" applyNumberFormat="1" applyFont="1" applyFill="1" applyBorder="1" applyAlignment="1" applyProtection="1">
      <alignment horizontal="center"/>
      <protection hidden="1"/>
    </xf>
    <xf numFmtId="14" fontId="5" fillId="3" borderId="0" xfId="0" applyNumberFormat="1" applyFont="1" applyFill="1" applyBorder="1" applyProtection="1">
      <protection hidden="1"/>
    </xf>
    <xf numFmtId="1" fontId="6" fillId="6" borderId="0" xfId="0" applyNumberFormat="1" applyFont="1" applyFill="1" applyBorder="1" applyProtection="1"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3" fontId="6" fillId="3" borderId="0" xfId="0" applyNumberFormat="1" applyFont="1" applyFill="1" applyBorder="1" applyProtection="1">
      <protection hidden="1"/>
    </xf>
    <xf numFmtId="4" fontId="5" fillId="3" borderId="0" xfId="0" applyNumberFormat="1" applyFont="1" applyFill="1" applyBorder="1" applyProtection="1">
      <protection hidden="1"/>
    </xf>
    <xf numFmtId="3" fontId="5" fillId="3" borderId="0" xfId="0" applyNumberFormat="1" applyFont="1" applyFill="1" applyBorder="1" applyProtection="1">
      <protection hidden="1"/>
    </xf>
    <xf numFmtId="4" fontId="6" fillId="3" borderId="0" xfId="0" applyNumberFormat="1" applyFont="1" applyFill="1" applyBorder="1" applyProtection="1">
      <protection hidden="1"/>
    </xf>
    <xf numFmtId="0" fontId="6" fillId="3" borderId="1" xfId="0" applyFont="1" applyFill="1" applyBorder="1" applyAlignment="1" applyProtection="1">
      <alignment vertical="top"/>
      <protection hidden="1"/>
    </xf>
    <xf numFmtId="0" fontId="8" fillId="3" borderId="0" xfId="0" applyFont="1" applyFill="1" applyBorder="1" applyProtection="1">
      <protection hidden="1"/>
    </xf>
    <xf numFmtId="4" fontId="8" fillId="3" borderId="0" xfId="0" applyNumberFormat="1" applyFont="1" applyFill="1" applyBorder="1" applyAlignment="1" applyProtection="1">
      <alignment horizontal="right"/>
      <protection hidden="1"/>
    </xf>
    <xf numFmtId="4" fontId="5" fillId="2" borderId="41" xfId="0" applyNumberFormat="1" applyFont="1" applyFill="1" applyBorder="1" applyAlignment="1" applyProtection="1">
      <alignment horizontal="center" vertical="distributed"/>
      <protection hidden="1"/>
    </xf>
    <xf numFmtId="4" fontId="5" fillId="3" borderId="16" xfId="0" applyNumberFormat="1" applyFont="1" applyFill="1" applyBorder="1" applyAlignment="1" applyProtection="1">
      <alignment horizontal="center" wrapText="1"/>
      <protection hidden="1"/>
    </xf>
    <xf numFmtId="4" fontId="5" fillId="3" borderId="41" xfId="0" applyNumberFormat="1" applyFont="1" applyFill="1" applyBorder="1" applyAlignment="1" applyProtection="1">
      <alignment horizontal="center" wrapText="1"/>
      <protection hidden="1"/>
    </xf>
    <xf numFmtId="0" fontId="5" fillId="3" borderId="0" xfId="0" applyFont="1" applyFill="1" applyBorder="1" applyAlignment="1" applyProtection="1">
      <alignment wrapText="1"/>
      <protection hidden="1"/>
    </xf>
    <xf numFmtId="4" fontId="5" fillId="0" borderId="43" xfId="0" applyNumberFormat="1" applyFont="1" applyFill="1" applyBorder="1" applyAlignment="1" applyProtection="1">
      <alignment horizontal="center" vertical="distributed"/>
      <protection hidden="1"/>
    </xf>
    <xf numFmtId="4" fontId="5" fillId="3" borderId="17" xfId="0" applyNumberFormat="1" applyFont="1" applyFill="1" applyBorder="1" applyAlignment="1" applyProtection="1">
      <alignment horizontal="center" wrapText="1"/>
      <protection hidden="1"/>
    </xf>
    <xf numFmtId="4" fontId="5" fillId="3" borderId="43" xfId="0" applyNumberFormat="1" applyFont="1" applyFill="1" applyBorder="1" applyAlignment="1" applyProtection="1">
      <alignment horizontal="center" wrapText="1"/>
      <protection hidden="1"/>
    </xf>
    <xf numFmtId="0" fontId="6" fillId="3" borderId="24" xfId="0" applyFont="1" applyFill="1" applyBorder="1" applyProtection="1">
      <protection hidden="1"/>
    </xf>
    <xf numFmtId="0" fontId="5" fillId="4" borderId="24" xfId="0" applyFont="1" applyFill="1" applyBorder="1" applyProtection="1">
      <protection hidden="1"/>
    </xf>
    <xf numFmtId="14" fontId="5" fillId="4" borderId="24" xfId="0" applyNumberFormat="1" applyFont="1" applyFill="1" applyBorder="1" applyProtection="1">
      <protection hidden="1"/>
    </xf>
    <xf numFmtId="167" fontId="5" fillId="4" borderId="24" xfId="0" applyNumberFormat="1" applyFont="1" applyFill="1" applyBorder="1" applyProtection="1">
      <protection hidden="1"/>
    </xf>
    <xf numFmtId="3" fontId="5" fillId="7" borderId="24" xfId="0" applyNumberFormat="1" applyFont="1" applyFill="1" applyBorder="1" applyAlignment="1" applyProtection="1">
      <alignment horizontal="center"/>
      <protection hidden="1"/>
    </xf>
    <xf numFmtId="167" fontId="7" fillId="6" borderId="24" xfId="0" applyNumberFormat="1" applyFont="1" applyFill="1" applyBorder="1" applyProtection="1">
      <protection hidden="1"/>
    </xf>
    <xf numFmtId="8" fontId="6" fillId="3" borderId="6" xfId="0" applyNumberFormat="1" applyFont="1" applyFill="1" applyBorder="1" applyProtection="1">
      <protection hidden="1"/>
    </xf>
    <xf numFmtId="170" fontId="5" fillId="3" borderId="0" xfId="0" applyNumberFormat="1" applyFont="1" applyFill="1" applyBorder="1" applyProtection="1">
      <protection hidden="1"/>
    </xf>
    <xf numFmtId="167" fontId="5" fillId="3" borderId="0" xfId="0" applyNumberFormat="1" applyFont="1" applyFill="1" applyBorder="1" applyProtection="1">
      <protection hidden="1"/>
    </xf>
    <xf numFmtId="167" fontId="7" fillId="3" borderId="0" xfId="0" applyNumberFormat="1" applyFont="1" applyFill="1" applyBorder="1" applyProtection="1">
      <protection hidden="1"/>
    </xf>
    <xf numFmtId="4" fontId="7" fillId="3" borderId="0" xfId="0" applyNumberFormat="1" applyFont="1" applyFill="1" applyBorder="1" applyProtection="1">
      <protection hidden="1"/>
    </xf>
    <xf numFmtId="0" fontId="6" fillId="3" borderId="6" xfId="0" applyFont="1" applyFill="1" applyBorder="1" applyProtection="1">
      <protection hidden="1"/>
    </xf>
    <xf numFmtId="0" fontId="6" fillId="3" borderId="25" xfId="0" applyFont="1" applyFill="1" applyBorder="1" applyProtection="1">
      <protection hidden="1"/>
    </xf>
    <xf numFmtId="170" fontId="6" fillId="3" borderId="26" xfId="0" applyNumberFormat="1" applyFont="1" applyFill="1" applyBorder="1" applyProtection="1">
      <protection hidden="1"/>
    </xf>
    <xf numFmtId="167" fontId="6" fillId="6" borderId="26" xfId="0" applyNumberFormat="1" applyFont="1" applyFill="1" applyBorder="1" applyProtection="1">
      <protection hidden="1"/>
    </xf>
    <xf numFmtId="167" fontId="5" fillId="6" borderId="39" xfId="0" applyNumberFormat="1" applyFont="1" applyFill="1" applyBorder="1" applyProtection="1">
      <protection hidden="1"/>
    </xf>
    <xf numFmtId="167" fontId="7" fillId="6" borderId="39" xfId="0" applyNumberFormat="1" applyFont="1" applyFill="1" applyBorder="1" applyProtection="1">
      <protection hidden="1"/>
    </xf>
    <xf numFmtId="0" fontId="24" fillId="3" borderId="29" xfId="0" applyFont="1" applyFill="1" applyBorder="1" applyProtection="1">
      <protection hidden="1"/>
    </xf>
    <xf numFmtId="0" fontId="25" fillId="3" borderId="19" xfId="0" applyFont="1" applyFill="1" applyBorder="1" applyProtection="1">
      <protection hidden="1"/>
    </xf>
    <xf numFmtId="0" fontId="25" fillId="3" borderId="19" xfId="0" applyFont="1" applyFill="1" applyBorder="1" applyAlignment="1" applyProtection="1">
      <alignment horizontal="center"/>
      <protection hidden="1"/>
    </xf>
    <xf numFmtId="0" fontId="1" fillId="3" borderId="19" xfId="0" applyFont="1" applyFill="1" applyBorder="1" applyAlignment="1" applyProtection="1">
      <alignment horizontal="center"/>
      <protection hidden="1"/>
    </xf>
    <xf numFmtId="0" fontId="15" fillId="2" borderId="46" xfId="0" applyFont="1" applyFill="1" applyBorder="1" applyAlignment="1" applyProtection="1">
      <protection hidden="1"/>
    </xf>
    <xf numFmtId="0" fontId="25" fillId="0" borderId="0" xfId="0" applyFont="1" applyBorder="1" applyProtection="1">
      <protection hidden="1"/>
    </xf>
    <xf numFmtId="0" fontId="20" fillId="0" borderId="0" xfId="0" applyFont="1" applyBorder="1" applyProtection="1">
      <protection hidden="1"/>
    </xf>
    <xf numFmtId="0" fontId="11" fillId="3" borderId="30" xfId="0" applyFont="1" applyFill="1" applyBorder="1" applyProtection="1"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2" borderId="31" xfId="0" applyFill="1" applyBorder="1" applyAlignment="1" applyProtection="1">
      <protection hidden="1"/>
    </xf>
    <xf numFmtId="0" fontId="12" fillId="0" borderId="0" xfId="0" applyFont="1" applyBorder="1" applyProtection="1">
      <protection hidden="1"/>
    </xf>
    <xf numFmtId="0" fontId="11" fillId="2" borderId="30" xfId="0" applyFont="1" applyFill="1" applyBorder="1" applyProtection="1">
      <protection hidden="1"/>
    </xf>
    <xf numFmtId="0" fontId="12" fillId="2" borderId="0" xfId="0" applyFont="1" applyFill="1" applyBorder="1" applyProtection="1"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0" fontId="2" fillId="2" borderId="31" xfId="0" applyFont="1" applyFill="1" applyBorder="1" applyAlignment="1" applyProtection="1">
      <alignment wrapText="1"/>
      <protection hidden="1"/>
    </xf>
    <xf numFmtId="0" fontId="6" fillId="3" borderId="3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5" fillId="3" borderId="30" xfId="0" applyFont="1" applyFill="1" applyBorder="1" applyProtection="1">
      <protection hidden="1"/>
    </xf>
    <xf numFmtId="0" fontId="5" fillId="3" borderId="31" xfId="0" applyFont="1" applyFill="1" applyBorder="1" applyProtection="1">
      <protection hidden="1"/>
    </xf>
    <xf numFmtId="0" fontId="5" fillId="0" borderId="0" xfId="0" applyFont="1" applyBorder="1" applyProtection="1">
      <protection hidden="1"/>
    </xf>
    <xf numFmtId="167" fontId="5" fillId="3" borderId="30" xfId="0" applyNumberFormat="1" applyFont="1" applyFill="1" applyBorder="1" applyProtection="1">
      <protection hidden="1"/>
    </xf>
    <xf numFmtId="14" fontId="6" fillId="6" borderId="0" xfId="0" quotePrefix="1" applyNumberFormat="1" applyFont="1" applyFill="1" applyBorder="1" applyAlignment="1" applyProtection="1">
      <alignment horizontal="center"/>
      <protection hidden="1"/>
    </xf>
    <xf numFmtId="0" fontId="6" fillId="3" borderId="31" xfId="0" applyFont="1" applyFill="1" applyBorder="1" applyProtection="1">
      <protection hidden="1"/>
    </xf>
    <xf numFmtId="14" fontId="6" fillId="0" borderId="0" xfId="0" quotePrefix="1" applyNumberFormat="1" applyFont="1" applyFill="1" applyBorder="1" applyAlignment="1" applyProtection="1">
      <alignment horizontal="center"/>
      <protection hidden="1"/>
    </xf>
    <xf numFmtId="0" fontId="6" fillId="6" borderId="0" xfId="0" applyFont="1" applyFill="1" applyBorder="1" applyProtection="1">
      <protection hidden="1"/>
    </xf>
    <xf numFmtId="0" fontId="5" fillId="6" borderId="0" xfId="0" applyFont="1" applyFill="1" applyBorder="1" applyAlignment="1" applyProtection="1">
      <alignment horizontal="right"/>
      <protection hidden="1"/>
    </xf>
    <xf numFmtId="167" fontId="5" fillId="6" borderId="0" xfId="0" applyNumberFormat="1" applyFont="1" applyFill="1" applyBorder="1" applyProtection="1">
      <protection hidden="1"/>
    </xf>
    <xf numFmtId="0" fontId="6" fillId="6" borderId="0" xfId="0" applyFont="1" applyFill="1" applyBorder="1" applyAlignment="1" applyProtection="1">
      <alignment horizontal="center"/>
      <protection hidden="1"/>
    </xf>
    <xf numFmtId="0" fontId="36" fillId="0" borderId="30" xfId="0" applyFont="1" applyBorder="1" applyAlignment="1" applyProtection="1">
      <alignment horizontal="left"/>
      <protection hidden="1"/>
    </xf>
    <xf numFmtId="0" fontId="6" fillId="3" borderId="30" xfId="0" applyFont="1" applyFill="1" applyBorder="1" applyAlignment="1" applyProtection="1">
      <alignment vertical="top"/>
      <protection hidden="1"/>
    </xf>
    <xf numFmtId="0" fontId="15" fillId="0" borderId="30" xfId="0" applyFont="1" applyBorder="1" applyAlignment="1" applyProtection="1">
      <alignment horizontal="left"/>
      <protection hidden="1"/>
    </xf>
    <xf numFmtId="0" fontId="8" fillId="3" borderId="30" xfId="0" applyFont="1" applyFill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2" fillId="0" borderId="30" xfId="0" applyFont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13" fillId="3" borderId="0" xfId="0" applyFont="1" applyFill="1" applyBorder="1" applyProtection="1">
      <protection hidden="1"/>
    </xf>
    <xf numFmtId="4" fontId="37" fillId="3" borderId="0" xfId="0" applyNumberFormat="1" applyFont="1" applyFill="1" applyBorder="1" applyAlignment="1" applyProtection="1">
      <alignment horizontal="right"/>
      <protection hidden="1"/>
    </xf>
    <xf numFmtId="167" fontId="13" fillId="3" borderId="0" xfId="0" applyNumberFormat="1" applyFont="1" applyFill="1" applyBorder="1" applyProtection="1">
      <protection hidden="1"/>
    </xf>
    <xf numFmtId="0" fontId="3" fillId="0" borderId="0" xfId="3" applyFill="1" applyBorder="1" applyAlignment="1" applyProtection="1">
      <protection hidden="1"/>
    </xf>
    <xf numFmtId="49" fontId="15" fillId="0" borderId="30" xfId="0" applyNumberFormat="1" applyFont="1" applyBorder="1" applyAlignment="1" applyProtection="1">
      <alignment horizontal="left"/>
      <protection hidden="1"/>
    </xf>
    <xf numFmtId="0" fontId="13" fillId="3" borderId="0" xfId="0" applyFont="1" applyFill="1" applyBorder="1" applyAlignment="1" applyProtection="1">
      <alignment vertical="top" wrapText="1"/>
      <protection hidden="1"/>
    </xf>
    <xf numFmtId="0" fontId="10" fillId="3" borderId="0" xfId="0" applyFont="1" applyFill="1" applyBorder="1" applyProtection="1">
      <protection hidden="1"/>
    </xf>
    <xf numFmtId="0" fontId="5" fillId="2" borderId="37" xfId="0" applyFont="1" applyFill="1" applyBorder="1" applyProtection="1">
      <protection hidden="1"/>
    </xf>
    <xf numFmtId="0" fontId="5" fillId="2" borderId="22" xfId="0" applyFont="1" applyFill="1" applyBorder="1" applyProtection="1">
      <protection hidden="1"/>
    </xf>
    <xf numFmtId="0" fontId="5" fillId="2" borderId="38" xfId="0" applyFont="1" applyFill="1" applyBorder="1" applyProtection="1">
      <protection hidden="1"/>
    </xf>
    <xf numFmtId="0" fontId="35" fillId="0" borderId="0" xfId="0" applyFont="1" applyFill="1" applyProtection="1">
      <protection hidden="1"/>
    </xf>
    <xf numFmtId="0" fontId="35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Protection="1">
      <protection hidden="1"/>
    </xf>
    <xf numFmtId="0" fontId="20" fillId="0" borderId="0" xfId="0" applyFont="1" applyFill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32" fillId="0" borderId="0" xfId="0" applyFont="1" applyProtection="1">
      <protection hidden="1"/>
    </xf>
    <xf numFmtId="0" fontId="32" fillId="0" borderId="0" xfId="0" applyFont="1" applyAlignment="1" applyProtection="1">
      <alignment horizontal="center"/>
      <protection hidden="1"/>
    </xf>
    <xf numFmtId="0" fontId="13" fillId="0" borderId="0" xfId="0" applyFont="1" applyFill="1" applyProtection="1">
      <protection hidden="1"/>
    </xf>
    <xf numFmtId="167" fontId="13" fillId="0" borderId="0" xfId="0" applyNumberFormat="1" applyFont="1" applyFill="1" applyBorder="1" applyProtection="1">
      <protection hidden="1"/>
    </xf>
    <xf numFmtId="167" fontId="13" fillId="4" borderId="0" xfId="0" applyNumberFormat="1" applyFont="1" applyFill="1" applyBorder="1" applyProtection="1">
      <protection locked="0" hidden="1"/>
    </xf>
    <xf numFmtId="0" fontId="5" fillId="3" borderId="0" xfId="0" applyFont="1" applyFill="1" applyProtection="1">
      <protection hidden="1"/>
    </xf>
    <xf numFmtId="0" fontId="5" fillId="3" borderId="12" xfId="0" applyFont="1" applyFill="1" applyBorder="1" applyAlignment="1" applyProtection="1">
      <alignment horizontal="right"/>
      <protection hidden="1"/>
    </xf>
    <xf numFmtId="0" fontId="5" fillId="3" borderId="16" xfId="0" applyFont="1" applyFill="1" applyBorder="1" applyProtection="1"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4" fontId="6" fillId="6" borderId="0" xfId="0" applyNumberFormat="1" applyFont="1" applyFill="1" applyBorder="1" applyProtection="1">
      <protection hidden="1"/>
    </xf>
    <xf numFmtId="4" fontId="5" fillId="3" borderId="0" xfId="0" applyNumberFormat="1" applyFont="1" applyFill="1" applyBorder="1" applyAlignment="1" applyProtection="1">
      <alignment horizontal="left"/>
      <protection hidden="1"/>
    </xf>
    <xf numFmtId="0" fontId="6" fillId="3" borderId="47" xfId="0" applyFont="1" applyFill="1" applyBorder="1" applyProtection="1">
      <protection hidden="1"/>
    </xf>
    <xf numFmtId="0" fontId="5" fillId="3" borderId="20" xfId="0" applyFont="1" applyFill="1" applyBorder="1" applyProtection="1">
      <protection hidden="1"/>
    </xf>
    <xf numFmtId="4" fontId="6" fillId="6" borderId="20" xfId="0" applyNumberFormat="1" applyFont="1" applyFill="1" applyBorder="1" applyProtection="1">
      <protection hidden="1"/>
    </xf>
    <xf numFmtId="0" fontId="5" fillId="3" borderId="20" xfId="0" applyFont="1" applyFill="1" applyBorder="1" applyAlignment="1" applyProtection="1">
      <alignment horizontal="left"/>
      <protection hidden="1"/>
    </xf>
    <xf numFmtId="0" fontId="5" fillId="3" borderId="28" xfId="0" applyFont="1" applyFill="1" applyBorder="1" applyProtection="1">
      <protection hidden="1"/>
    </xf>
    <xf numFmtId="0" fontId="8" fillId="3" borderId="1" xfId="0" applyFont="1" applyFill="1" applyBorder="1" applyProtection="1">
      <protection hidden="1"/>
    </xf>
    <xf numFmtId="0" fontId="5" fillId="3" borderId="11" xfId="0" applyFont="1" applyFill="1" applyBorder="1" applyProtection="1">
      <protection hidden="1"/>
    </xf>
    <xf numFmtId="0" fontId="5" fillId="3" borderId="11" xfId="0" applyFont="1" applyFill="1" applyBorder="1" applyAlignment="1" applyProtection="1">
      <alignment horizontal="center"/>
      <protection hidden="1"/>
    </xf>
    <xf numFmtId="0" fontId="5" fillId="3" borderId="17" xfId="0" applyFont="1" applyFill="1" applyBorder="1" applyAlignment="1" applyProtection="1">
      <alignment horizontal="center"/>
      <protection hidden="1"/>
    </xf>
    <xf numFmtId="4" fontId="5" fillId="6" borderId="4" xfId="0" applyNumberFormat="1" applyFont="1" applyFill="1" applyBorder="1" applyAlignment="1" applyProtection="1">
      <alignment horizontal="right"/>
      <protection hidden="1"/>
    </xf>
    <xf numFmtId="4" fontId="5" fillId="6" borderId="36" xfId="0" applyNumberFormat="1" applyFont="1" applyFill="1" applyBorder="1" applyAlignment="1" applyProtection="1">
      <alignment horizontal="right"/>
      <protection hidden="1"/>
    </xf>
    <xf numFmtId="4" fontId="5" fillId="6" borderId="44" xfId="0" applyNumberFormat="1" applyFont="1" applyFill="1" applyBorder="1" applyAlignment="1" applyProtection="1">
      <alignment horizontal="right"/>
      <protection hidden="1"/>
    </xf>
    <xf numFmtId="4" fontId="5" fillId="6" borderId="33" xfId="0" applyNumberFormat="1" applyFont="1" applyFill="1" applyBorder="1" applyAlignment="1" applyProtection="1">
      <alignment horizontal="right"/>
      <protection hidden="1"/>
    </xf>
    <xf numFmtId="0" fontId="6" fillId="3" borderId="20" xfId="0" applyFont="1" applyFill="1" applyBorder="1" applyProtection="1">
      <protection hidden="1"/>
    </xf>
    <xf numFmtId="0" fontId="6" fillId="3" borderId="20" xfId="0" applyFont="1" applyFill="1" applyBorder="1" applyAlignment="1" applyProtection="1">
      <alignment horizontal="right"/>
      <protection hidden="1"/>
    </xf>
    <xf numFmtId="170" fontId="6" fillId="3" borderId="20" xfId="0" applyNumberFormat="1" applyFont="1" applyFill="1" applyBorder="1" applyAlignment="1" applyProtection="1">
      <alignment horizontal="right"/>
      <protection hidden="1"/>
    </xf>
    <xf numFmtId="4" fontId="6" fillId="6" borderId="20" xfId="0" applyNumberFormat="1" applyFont="1" applyFill="1" applyBorder="1" applyAlignment="1" applyProtection="1">
      <alignment horizontal="right"/>
      <protection hidden="1"/>
    </xf>
    <xf numFmtId="4" fontId="6" fillId="6" borderId="28" xfId="0" applyNumberFormat="1" applyFont="1" applyFill="1" applyBorder="1" applyAlignment="1" applyProtection="1">
      <alignment horizontal="right"/>
      <protection hidden="1"/>
    </xf>
    <xf numFmtId="4" fontId="5" fillId="3" borderId="6" xfId="0" applyNumberFormat="1" applyFont="1" applyFill="1" applyBorder="1" applyAlignment="1" applyProtection="1">
      <alignment horizontal="right"/>
      <protection hidden="1"/>
    </xf>
    <xf numFmtId="0" fontId="5" fillId="3" borderId="11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 applyAlignment="1" applyProtection="1">
      <alignment horizontal="right"/>
      <protection hidden="1"/>
    </xf>
    <xf numFmtId="170" fontId="6" fillId="3" borderId="0" xfId="0" applyNumberFormat="1" applyFont="1" applyFill="1" applyBorder="1" applyAlignment="1" applyProtection="1">
      <alignment horizontal="right"/>
      <protection hidden="1"/>
    </xf>
    <xf numFmtId="4" fontId="6" fillId="3" borderId="0" xfId="0" applyNumberFormat="1" applyFont="1" applyFill="1" applyBorder="1" applyAlignment="1" applyProtection="1">
      <alignment horizontal="right"/>
      <protection hidden="1"/>
    </xf>
    <xf numFmtId="4" fontId="6" fillId="3" borderId="6" xfId="0" applyNumberFormat="1" applyFont="1" applyFill="1" applyBorder="1" applyAlignment="1" applyProtection="1">
      <alignment horizontal="right"/>
      <protection hidden="1"/>
    </xf>
    <xf numFmtId="0" fontId="6" fillId="2" borderId="0" xfId="0" applyFont="1" applyFill="1" applyBorder="1" applyAlignment="1" applyProtection="1">
      <protection hidden="1"/>
    </xf>
    <xf numFmtId="0" fontId="5" fillId="3" borderId="7" xfId="0" applyFont="1" applyFill="1" applyBorder="1" applyProtection="1">
      <protection hidden="1"/>
    </xf>
    <xf numFmtId="0" fontId="5" fillId="3" borderId="17" xfId="0" applyFont="1" applyFill="1" applyBorder="1" applyProtection="1">
      <protection hidden="1"/>
    </xf>
    <xf numFmtId="4" fontId="5" fillId="4" borderId="4" xfId="0" applyNumberFormat="1" applyFont="1" applyFill="1" applyBorder="1" applyAlignment="1" applyProtection="1">
      <alignment horizontal="right"/>
      <protection locked="0" hidden="1"/>
    </xf>
    <xf numFmtId="4" fontId="5" fillId="4" borderId="5" xfId="0" applyNumberFormat="1" applyFont="1" applyFill="1" applyBorder="1" applyAlignment="1" applyProtection="1">
      <alignment horizontal="right"/>
      <protection locked="0" hidden="1"/>
    </xf>
    <xf numFmtId="4" fontId="5" fillId="4" borderId="34" xfId="0" applyNumberFormat="1" applyFont="1" applyFill="1" applyBorder="1" applyAlignment="1" applyProtection="1">
      <alignment horizontal="right"/>
      <protection locked="0" hidden="1"/>
    </xf>
    <xf numFmtId="0" fontId="5" fillId="7" borderId="4" xfId="0" applyFont="1" applyFill="1" applyBorder="1" applyAlignment="1" applyProtection="1">
      <alignment horizontal="center"/>
      <protection locked="0"/>
    </xf>
    <xf numFmtId="0" fontId="5" fillId="7" borderId="5" xfId="0" applyFont="1" applyFill="1" applyBorder="1" applyAlignment="1" applyProtection="1">
      <alignment horizontal="center"/>
      <protection locked="0"/>
    </xf>
    <xf numFmtId="170" fontId="5" fillId="7" borderId="4" xfId="0" applyNumberFormat="1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right"/>
      <protection hidden="1"/>
    </xf>
    <xf numFmtId="0" fontId="6" fillId="0" borderId="12" xfId="0" applyFont="1" applyFill="1" applyBorder="1" applyAlignment="1" applyProtection="1">
      <alignment horizontal="center"/>
      <protection hidden="1"/>
    </xf>
    <xf numFmtId="0" fontId="5" fillId="4" borderId="0" xfId="0" applyFont="1" applyFill="1" applyBorder="1" applyAlignment="1" applyProtection="1">
      <alignment vertical="top" wrapText="1"/>
      <protection locked="0"/>
    </xf>
    <xf numFmtId="169" fontId="6" fillId="6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hidden="1"/>
    </xf>
    <xf numFmtId="0" fontId="6" fillId="3" borderId="46" xfId="0" applyFont="1" applyFill="1" applyBorder="1" applyAlignment="1" applyProtection="1">
      <alignment horizontal="center"/>
    </xf>
    <xf numFmtId="0" fontId="5" fillId="2" borderId="32" xfId="0" applyFont="1" applyFill="1" applyBorder="1" applyProtection="1"/>
    <xf numFmtId="0" fontId="5" fillId="6" borderId="9" xfId="0" applyFont="1" applyFill="1" applyBorder="1" applyAlignment="1" applyProtection="1"/>
    <xf numFmtId="0" fontId="42" fillId="0" borderId="0" xfId="0" applyFont="1" applyProtection="1">
      <protection hidden="1"/>
    </xf>
    <xf numFmtId="0" fontId="20" fillId="0" borderId="15" xfId="0" applyFont="1" applyBorder="1" applyProtection="1">
      <protection locked="0" hidden="1"/>
    </xf>
    <xf numFmtId="0" fontId="20" fillId="0" borderId="12" xfId="0" applyFont="1" applyBorder="1" applyProtection="1">
      <protection locked="0" hidden="1"/>
    </xf>
    <xf numFmtId="0" fontId="5" fillId="0" borderId="12" xfId="0" applyFont="1" applyBorder="1" applyProtection="1">
      <protection locked="0" hidden="1"/>
    </xf>
    <xf numFmtId="0" fontId="5" fillId="0" borderId="16" xfId="0" applyFont="1" applyBorder="1" applyProtection="1">
      <protection locked="0" hidden="1"/>
    </xf>
    <xf numFmtId="0" fontId="20" fillId="0" borderId="1" xfId="0" applyFont="1" applyBorder="1" applyProtection="1">
      <protection locked="0" hidden="1"/>
    </xf>
    <xf numFmtId="0" fontId="20" fillId="0" borderId="0" xfId="0" applyFont="1" applyBorder="1" applyProtection="1">
      <protection locked="0" hidden="1"/>
    </xf>
    <xf numFmtId="0" fontId="5" fillId="0" borderId="0" xfId="0" applyFont="1" applyBorder="1" applyProtection="1">
      <protection locked="0" hidden="1"/>
    </xf>
    <xf numFmtId="0" fontId="5" fillId="0" borderId="6" xfId="0" applyFont="1" applyBorder="1" applyProtection="1">
      <protection locked="0" hidden="1"/>
    </xf>
    <xf numFmtId="0" fontId="20" fillId="0" borderId="1" xfId="0" applyFont="1" applyFill="1" applyBorder="1" applyProtection="1">
      <protection locked="0" hidden="1"/>
    </xf>
    <xf numFmtId="0" fontId="20" fillId="0" borderId="0" xfId="0" applyFont="1" applyFill="1" applyBorder="1" applyProtection="1">
      <protection locked="0" hidden="1"/>
    </xf>
    <xf numFmtId="0" fontId="5" fillId="0" borderId="0" xfId="0" applyFont="1" applyFill="1" applyBorder="1" applyProtection="1">
      <protection locked="0" hidden="1"/>
    </xf>
    <xf numFmtId="0" fontId="20" fillId="0" borderId="7" xfId="0" applyFont="1" applyFill="1" applyBorder="1" applyProtection="1">
      <protection locked="0" hidden="1"/>
    </xf>
    <xf numFmtId="0" fontId="20" fillId="0" borderId="11" xfId="0" applyFont="1" applyFill="1" applyBorder="1" applyProtection="1">
      <protection locked="0" hidden="1"/>
    </xf>
    <xf numFmtId="0" fontId="5" fillId="0" borderId="11" xfId="0" applyFont="1" applyFill="1" applyBorder="1" applyProtection="1">
      <protection locked="0" hidden="1"/>
    </xf>
    <xf numFmtId="0" fontId="5" fillId="0" borderId="17" xfId="0" applyFont="1" applyFill="1" applyBorder="1" applyProtection="1">
      <protection locked="0" hidden="1"/>
    </xf>
    <xf numFmtId="0" fontId="5" fillId="2" borderId="12" xfId="0" applyFont="1" applyFill="1" applyBorder="1" applyProtection="1">
      <protection hidden="1"/>
    </xf>
    <xf numFmtId="0" fontId="5" fillId="2" borderId="0" xfId="0" applyFont="1" applyFill="1" applyProtection="1"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5" fillId="2" borderId="9" xfId="0" applyFont="1" applyFill="1" applyBorder="1" applyAlignment="1" applyProtection="1">
      <alignment horizontal="right"/>
      <protection hidden="1"/>
    </xf>
    <xf numFmtId="0" fontId="5" fillId="0" borderId="0" xfId="0" applyFont="1" applyFill="1" applyAlignment="1" applyProtection="1">
      <protection hidden="1"/>
    </xf>
    <xf numFmtId="0" fontId="5" fillId="0" borderId="11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6" fillId="2" borderId="15" xfId="0" applyFont="1" applyFill="1" applyBorder="1" applyProtection="1">
      <protection hidden="1"/>
    </xf>
    <xf numFmtId="10" fontId="5" fillId="6" borderId="4" xfId="0" applyNumberFormat="1" applyFont="1" applyFill="1" applyBorder="1" applyAlignment="1" applyProtection="1">
      <alignment horizontal="center"/>
      <protection hidden="1"/>
    </xf>
    <xf numFmtId="168" fontId="5" fillId="6" borderId="4" xfId="18" applyNumberFormat="1" applyFont="1" applyFill="1" applyBorder="1" applyAlignment="1" applyProtection="1">
      <alignment horizontal="center"/>
      <protection hidden="1"/>
    </xf>
    <xf numFmtId="168" fontId="5" fillId="6" borderId="44" xfId="18" applyNumberFormat="1" applyFont="1" applyFill="1" applyBorder="1" applyAlignment="1" applyProtection="1">
      <alignment horizontal="center"/>
      <protection hidden="1"/>
    </xf>
    <xf numFmtId="168" fontId="5" fillId="6" borderId="36" xfId="18" applyNumberFormat="1" applyFont="1" applyFill="1" applyBorder="1" applyAlignment="1" applyProtection="1">
      <alignment horizontal="center"/>
      <protection hidden="1"/>
    </xf>
    <xf numFmtId="168" fontId="5" fillId="6" borderId="45" xfId="18" applyNumberFormat="1" applyFont="1" applyFill="1" applyBorder="1" applyAlignment="1" applyProtection="1">
      <alignment horizontal="center"/>
      <protection hidden="1"/>
    </xf>
    <xf numFmtId="168" fontId="5" fillId="6" borderId="5" xfId="18" applyNumberFormat="1" applyFont="1" applyFill="1" applyBorder="1" applyAlignment="1" applyProtection="1">
      <alignment horizontal="center"/>
      <protection hidden="1"/>
    </xf>
    <xf numFmtId="44" fontId="5" fillId="6" borderId="0" xfId="18" applyFont="1" applyFill="1" applyBorder="1" applyAlignment="1" applyProtection="1">
      <alignment horizontal="center"/>
    </xf>
    <xf numFmtId="169" fontId="8" fillId="6" borderId="0" xfId="0" applyNumberFormat="1" applyFont="1" applyFill="1" applyBorder="1" applyAlignment="1" applyProtection="1">
      <alignment horizontal="center"/>
    </xf>
    <xf numFmtId="169" fontId="8" fillId="6" borderId="6" xfId="0" applyNumberFormat="1" applyFont="1" applyFill="1" applyBorder="1" applyAlignment="1" applyProtection="1">
      <alignment horizontal="center"/>
    </xf>
    <xf numFmtId="169" fontId="8" fillId="6" borderId="1" xfId="0" applyNumberFormat="1" applyFont="1" applyFill="1" applyBorder="1" applyAlignment="1" applyProtection="1">
      <alignment horizontal="center"/>
    </xf>
    <xf numFmtId="168" fontId="5" fillId="6" borderId="44" xfId="18" applyNumberFormat="1" applyFont="1" applyFill="1" applyBorder="1" applyAlignment="1" applyProtection="1">
      <alignment horizontal="center"/>
    </xf>
    <xf numFmtId="168" fontId="5" fillId="6" borderId="6" xfId="18" applyNumberFormat="1" applyFont="1" applyFill="1" applyBorder="1" applyAlignment="1" applyProtection="1">
      <alignment horizontal="center"/>
    </xf>
    <xf numFmtId="168" fontId="8" fillId="6" borderId="27" xfId="18" applyNumberFormat="1" applyFont="1" applyFill="1" applyBorder="1" applyAlignment="1" applyProtection="1">
      <alignment horizontal="center"/>
    </xf>
    <xf numFmtId="168" fontId="5" fillId="7" borderId="4" xfId="0" applyNumberFormat="1" applyFont="1" applyFill="1" applyBorder="1" applyAlignment="1" applyProtection="1">
      <alignment horizontal="center"/>
      <protection hidden="1"/>
    </xf>
    <xf numFmtId="168" fontId="5" fillId="2" borderId="5" xfId="0" applyNumberFormat="1" applyFont="1" applyFill="1" applyBorder="1" applyAlignment="1" applyProtection="1">
      <alignment horizontal="center"/>
    </xf>
    <xf numFmtId="168" fontId="7" fillId="6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</xf>
    <xf numFmtId="0" fontId="6" fillId="3" borderId="31" xfId="0" applyFont="1" applyFill="1" applyBorder="1" applyAlignment="1" applyProtection="1">
      <alignment horizontal="center"/>
    </xf>
    <xf numFmtId="3" fontId="47" fillId="2" borderId="3" xfId="0" applyNumberFormat="1" applyFont="1" applyFill="1" applyBorder="1" applyAlignment="1" applyProtection="1">
      <alignment horizontal="right"/>
    </xf>
    <xf numFmtId="0" fontId="19" fillId="0" borderId="12" xfId="0" applyFont="1" applyFill="1" applyBorder="1" applyAlignment="1" applyProtection="1">
      <alignment vertical="center"/>
      <protection hidden="1"/>
    </xf>
    <xf numFmtId="0" fontId="2" fillId="2" borderId="4" xfId="0" applyFont="1" applyFill="1" applyBorder="1" applyAlignment="1" applyProtection="1">
      <alignment horizontal="center"/>
    </xf>
    <xf numFmtId="0" fontId="11" fillId="0" borderId="27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protection locked="0"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protection hidden="1"/>
    </xf>
    <xf numFmtId="0" fontId="5" fillId="0" borderId="0" xfId="0" applyFont="1"/>
    <xf numFmtId="0" fontId="42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20" fillId="10" borderId="1" xfId="0" applyFont="1" applyFill="1" applyBorder="1" applyProtection="1"/>
    <xf numFmtId="0" fontId="20" fillId="10" borderId="7" xfId="0" applyFont="1" applyFill="1" applyBorder="1" applyProtection="1"/>
    <xf numFmtId="0" fontId="20" fillId="10" borderId="0" xfId="0" applyFont="1" applyFill="1" applyBorder="1" applyProtection="1"/>
    <xf numFmtId="44" fontId="20" fillId="10" borderId="0" xfId="18" applyFont="1" applyFill="1" applyBorder="1"/>
    <xf numFmtId="0" fontId="20" fillId="10" borderId="15" xfId="0" quotePrefix="1" applyFont="1" applyFill="1" applyBorder="1" applyProtection="1"/>
    <xf numFmtId="44" fontId="20" fillId="10" borderId="16" xfId="18" applyFont="1" applyFill="1" applyBorder="1" applyProtection="1">
      <protection hidden="1"/>
    </xf>
    <xf numFmtId="0" fontId="20" fillId="10" borderId="1" xfId="0" applyFont="1" applyFill="1" applyBorder="1" applyProtection="1">
      <protection hidden="1"/>
    </xf>
    <xf numFmtId="44" fontId="20" fillId="10" borderId="6" xfId="18" applyFont="1" applyFill="1" applyBorder="1" applyProtection="1">
      <protection hidden="1"/>
    </xf>
    <xf numFmtId="0" fontId="20" fillId="10" borderId="7" xfId="0" applyFont="1" applyFill="1" applyBorder="1" applyProtection="1">
      <protection hidden="1"/>
    </xf>
    <xf numFmtId="0" fontId="20" fillId="10" borderId="41" xfId="0" quotePrefix="1" applyFont="1" applyFill="1" applyBorder="1" applyAlignment="1" applyProtection="1"/>
    <xf numFmtId="0" fontId="20" fillId="10" borderId="40" xfId="0" applyFont="1" applyFill="1" applyBorder="1" applyAlignment="1"/>
    <xf numFmtId="165" fontId="20" fillId="10" borderId="40" xfId="0" applyNumberFormat="1" applyFont="1" applyFill="1" applyBorder="1" applyAlignment="1">
      <alignment horizontal="left"/>
    </xf>
    <xf numFmtId="0" fontId="20" fillId="10" borderId="43" xfId="0" applyFont="1" applyFill="1" applyBorder="1" applyAlignment="1"/>
    <xf numFmtId="0" fontId="42" fillId="0" borderId="0" xfId="0" applyFont="1" applyFill="1" applyBorder="1"/>
    <xf numFmtId="164" fontId="20" fillId="0" borderId="0" xfId="5" applyFont="1" applyFill="1" applyBorder="1"/>
    <xf numFmtId="0" fontId="20" fillId="0" borderId="15" xfId="0" applyFont="1" applyFill="1" applyBorder="1"/>
    <xf numFmtId="164" fontId="20" fillId="0" borderId="16" xfId="5" applyFont="1" applyFill="1" applyBorder="1"/>
    <xf numFmtId="0" fontId="20" fillId="0" borderId="1" xfId="0" applyFont="1" applyFill="1" applyBorder="1"/>
    <xf numFmtId="10" fontId="20" fillId="0" borderId="6" xfId="6" applyNumberFormat="1" applyFont="1" applyFill="1" applyBorder="1"/>
    <xf numFmtId="0" fontId="20" fillId="0" borderId="7" xfId="0" applyFont="1" applyFill="1" applyBorder="1"/>
    <xf numFmtId="164" fontId="42" fillId="0" borderId="17" xfId="5" applyFont="1" applyFill="1" applyBorder="1"/>
    <xf numFmtId="164" fontId="20" fillId="0" borderId="6" xfId="5" applyFont="1" applyFill="1" applyBorder="1"/>
    <xf numFmtId="164" fontId="42" fillId="0" borderId="17" xfId="0" applyNumberFormat="1" applyFont="1" applyFill="1" applyBorder="1"/>
    <xf numFmtId="0" fontId="20" fillId="0" borderId="8" xfId="0" applyFont="1" applyBorder="1" applyAlignment="1">
      <alignment horizontal="right"/>
    </xf>
    <xf numFmtId="44" fontId="42" fillId="0" borderId="0" xfId="0" applyNumberFormat="1" applyFont="1" applyFill="1" applyBorder="1"/>
    <xf numFmtId="0" fontId="42" fillId="0" borderId="15" xfId="0" applyFont="1" applyFill="1" applyBorder="1"/>
    <xf numFmtId="0" fontId="9" fillId="0" borderId="0" xfId="0" applyFont="1" applyFill="1" applyBorder="1" applyAlignment="1" applyProtection="1">
      <alignment horizontal="center" vertical="center" textRotation="90"/>
    </xf>
    <xf numFmtId="0" fontId="5" fillId="0" borderId="4" xfId="0" applyFont="1" applyFill="1" applyBorder="1" applyProtection="1"/>
    <xf numFmtId="0" fontId="5" fillId="0" borderId="4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right"/>
    </xf>
    <xf numFmtId="44" fontId="42" fillId="10" borderId="16" xfId="18" applyFont="1" applyFill="1" applyBorder="1"/>
    <xf numFmtId="164" fontId="20" fillId="0" borderId="27" xfId="0" applyNumberFormat="1" applyFont="1" applyFill="1" applyBorder="1"/>
    <xf numFmtId="44" fontId="20" fillId="0" borderId="0" xfId="18" applyFont="1" applyFill="1" applyBorder="1"/>
    <xf numFmtId="0" fontId="20" fillId="11" borderId="0" xfId="0" applyFont="1" applyFill="1" applyBorder="1"/>
    <xf numFmtId="0" fontId="9" fillId="2" borderId="1" xfId="0" applyFont="1" applyFill="1" applyBorder="1" applyAlignment="1" applyProtection="1">
      <alignment horizontal="center" textRotation="90"/>
    </xf>
    <xf numFmtId="168" fontId="5" fillId="0" borderId="0" xfId="0" applyNumberFormat="1" applyFont="1" applyFill="1" applyBorder="1" applyProtection="1"/>
    <xf numFmtId="0" fontId="50" fillId="2" borderId="0" xfId="0" applyFont="1" applyFill="1" applyBorder="1" applyProtection="1"/>
    <xf numFmtId="168" fontId="9" fillId="2" borderId="0" xfId="18" applyNumberFormat="1" applyFont="1" applyFill="1" applyBorder="1" applyAlignment="1" applyProtection="1">
      <alignment horizontal="right"/>
    </xf>
    <xf numFmtId="3" fontId="5" fillId="2" borderId="4" xfId="0" applyNumberFormat="1" applyFont="1" applyFill="1" applyBorder="1" applyProtection="1"/>
    <xf numFmtId="168" fontId="5" fillId="6" borderId="36" xfId="0" applyNumberFormat="1" applyFont="1" applyFill="1" applyBorder="1" applyAlignment="1" applyProtection="1">
      <alignment horizontal="center"/>
      <protection hidden="1"/>
    </xf>
    <xf numFmtId="0" fontId="20" fillId="0" borderId="16" xfId="0" applyFont="1" applyFill="1" applyBorder="1"/>
    <xf numFmtId="0" fontId="20" fillId="0" borderId="6" xfId="0" applyFont="1" applyFill="1" applyBorder="1"/>
    <xf numFmtId="44" fontId="20" fillId="0" borderId="6" xfId="18" applyFont="1" applyFill="1" applyBorder="1"/>
    <xf numFmtId="44" fontId="20" fillId="11" borderId="6" xfId="18" applyFont="1" applyFill="1" applyBorder="1"/>
    <xf numFmtId="0" fontId="42" fillId="0" borderId="8" xfId="0" applyFont="1" applyFill="1" applyBorder="1"/>
    <xf numFmtId="44" fontId="42" fillId="0" borderId="9" xfId="18" applyFont="1" applyFill="1" applyBorder="1"/>
    <xf numFmtId="0" fontId="42" fillId="0" borderId="27" xfId="0" applyFont="1" applyFill="1" applyBorder="1"/>
    <xf numFmtId="44" fontId="51" fillId="10" borderId="6" xfId="18" applyFont="1" applyFill="1" applyBorder="1"/>
    <xf numFmtId="44" fontId="51" fillId="10" borderId="17" xfId="18" applyFont="1" applyFill="1" applyBorder="1"/>
    <xf numFmtId="44" fontId="51" fillId="10" borderId="6" xfId="18" applyFont="1" applyFill="1" applyBorder="1" applyProtection="1">
      <protection hidden="1"/>
    </xf>
    <xf numFmtId="44" fontId="51" fillId="10" borderId="17" xfId="18" applyFont="1" applyFill="1" applyBorder="1" applyProtection="1">
      <protection hidden="1"/>
    </xf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164" fontId="52" fillId="0" borderId="54" xfId="0" applyNumberFormat="1" applyFont="1" applyBorder="1"/>
    <xf numFmtId="164" fontId="52" fillId="0" borderId="55" xfId="0" applyNumberFormat="1" applyFont="1" applyBorder="1"/>
    <xf numFmtId="164" fontId="52" fillId="0" borderId="56" xfId="0" applyNumberFormat="1" applyFont="1" applyBorder="1"/>
    <xf numFmtId="164" fontId="52" fillId="0" borderId="57" xfId="0" applyNumberFormat="1" applyFont="1" applyBorder="1"/>
    <xf numFmtId="0" fontId="0" fillId="0" borderId="52" xfId="0" pivotButton="1" applyBorder="1"/>
    <xf numFmtId="164" fontId="20" fillId="0" borderId="0" xfId="0" applyNumberFormat="1" applyFont="1" applyFill="1" applyBorder="1"/>
    <xf numFmtId="164" fontId="20" fillId="12" borderId="0" xfId="0" applyNumberFormat="1" applyFont="1" applyFill="1" applyBorder="1"/>
    <xf numFmtId="164" fontId="52" fillId="13" borderId="52" xfId="0" applyNumberFormat="1" applyFont="1" applyFill="1" applyBorder="1"/>
    <xf numFmtId="164" fontId="20" fillId="13" borderId="0" xfId="0" applyNumberFormat="1" applyFont="1" applyFill="1" applyBorder="1"/>
    <xf numFmtId="0" fontId="20" fillId="0" borderId="8" xfId="0" applyFont="1" applyFill="1" applyBorder="1"/>
    <xf numFmtId="0" fontId="20" fillId="0" borderId="9" xfId="0" applyFont="1" applyFill="1" applyBorder="1"/>
    <xf numFmtId="0" fontId="48" fillId="0" borderId="0" xfId="0" applyFont="1" applyFill="1" applyBorder="1"/>
    <xf numFmtId="0" fontId="0" fillId="0" borderId="58" xfId="0" pivotButton="1" applyBorder="1"/>
    <xf numFmtId="0" fontId="0" fillId="0" borderId="59" xfId="0" applyBorder="1"/>
    <xf numFmtId="0" fontId="0" fillId="0" borderId="12" xfId="0" applyBorder="1"/>
    <xf numFmtId="0" fontId="0" fillId="0" borderId="16" xfId="0" applyBorder="1"/>
    <xf numFmtId="0" fontId="0" fillId="0" borderId="60" xfId="0" pivotButton="1" applyBorder="1"/>
    <xf numFmtId="0" fontId="0" fillId="0" borderId="0" xfId="0" applyBorder="1"/>
    <xf numFmtId="0" fontId="0" fillId="0" borderId="6" xfId="0" applyBorder="1"/>
    <xf numFmtId="0" fontId="0" fillId="0" borderId="1" xfId="0" applyBorder="1"/>
    <xf numFmtId="0" fontId="0" fillId="0" borderId="61" xfId="0" pivotButton="1" applyBorder="1"/>
    <xf numFmtId="0" fontId="0" fillId="0" borderId="62" xfId="0" applyBorder="1"/>
    <xf numFmtId="0" fontId="0" fillId="0" borderId="63" xfId="0" applyBorder="1"/>
    <xf numFmtId="0" fontId="0" fillId="0" borderId="61" xfId="0" applyBorder="1"/>
    <xf numFmtId="164" fontId="52" fillId="0" borderId="63" xfId="0" applyNumberFormat="1" applyFont="1" applyBorder="1"/>
    <xf numFmtId="164" fontId="52" fillId="0" borderId="0" xfId="0" applyNumberFormat="1" applyFont="1" applyBorder="1"/>
    <xf numFmtId="164" fontId="52" fillId="0" borderId="64" xfId="0" applyNumberFormat="1" applyFont="1" applyBorder="1"/>
    <xf numFmtId="0" fontId="0" fillId="0" borderId="65" xfId="0" applyBorder="1"/>
    <xf numFmtId="164" fontId="52" fillId="12" borderId="66" xfId="0" applyNumberFormat="1" applyFont="1" applyFill="1" applyBorder="1"/>
    <xf numFmtId="9" fontId="20" fillId="0" borderId="67" xfId="6" applyFont="1" applyFill="1" applyBorder="1" applyAlignment="1">
      <alignment horizontal="center"/>
    </xf>
    <xf numFmtId="0" fontId="20" fillId="0" borderId="11" xfId="0" applyFont="1" applyFill="1" applyBorder="1"/>
    <xf numFmtId="0" fontId="20" fillId="0" borderId="17" xfId="0" applyFont="1" applyFill="1" applyBorder="1"/>
    <xf numFmtId="0" fontId="20" fillId="0" borderId="24" xfId="0" applyFont="1" applyFill="1" applyBorder="1" applyAlignment="1">
      <alignment horizontal="center"/>
    </xf>
    <xf numFmtId="0" fontId="53" fillId="0" borderId="24" xfId="0" applyFont="1" applyBorder="1"/>
    <xf numFmtId="14" fontId="53" fillId="0" borderId="24" xfId="0" applyNumberFormat="1" applyFont="1" applyBorder="1"/>
    <xf numFmtId="0" fontId="54" fillId="0" borderId="0" xfId="0" applyFont="1"/>
    <xf numFmtId="0" fontId="54" fillId="14" borderId="24" xfId="0" applyFont="1" applyFill="1" applyBorder="1"/>
    <xf numFmtId="0" fontId="54" fillId="15" borderId="24" xfId="0" applyFont="1" applyFill="1" applyBorder="1"/>
    <xf numFmtId="0" fontId="54" fillId="0" borderId="24" xfId="0" applyFont="1" applyBorder="1"/>
    <xf numFmtId="164" fontId="54" fillId="0" borderId="24" xfId="19" applyFont="1" applyBorder="1" applyAlignment="1"/>
    <xf numFmtId="14" fontId="54" fillId="0" borderId="24" xfId="0" applyNumberFormat="1" applyFont="1" applyBorder="1"/>
    <xf numFmtId="0" fontId="54" fillId="14" borderId="25" xfId="0" applyFont="1" applyFill="1" applyBorder="1"/>
    <xf numFmtId="14" fontId="54" fillId="0" borderId="0" xfId="0" applyNumberFormat="1" applyFont="1"/>
    <xf numFmtId="164" fontId="54" fillId="0" borderId="0" xfId="19" applyFont="1"/>
    <xf numFmtId="171" fontId="20" fillId="0" borderId="0" xfId="5" applyNumberFormat="1" applyFont="1" applyFill="1" applyBorder="1"/>
    <xf numFmtId="171" fontId="42" fillId="0" borderId="9" xfId="5" applyNumberFormat="1" applyFont="1" applyFill="1" applyBorder="1"/>
    <xf numFmtId="171" fontId="20" fillId="11" borderId="0" xfId="5" applyNumberFormat="1" applyFont="1" applyFill="1" applyBorder="1" applyAlignment="1">
      <alignment horizontal="center"/>
    </xf>
    <xf numFmtId="171" fontId="20" fillId="0" borderId="0" xfId="5" applyNumberFormat="1" applyFont="1" applyFill="1" applyBorder="1" applyAlignment="1">
      <alignment horizontal="center"/>
    </xf>
    <xf numFmtId="0" fontId="54" fillId="0" borderId="8" xfId="0" applyFont="1" applyBorder="1"/>
    <xf numFmtId="0" fontId="54" fillId="0" borderId="15" xfId="0" applyFont="1" applyBorder="1"/>
    <xf numFmtId="0" fontId="54" fillId="0" borderId="7" xfId="0" applyFont="1" applyBorder="1"/>
    <xf numFmtId="0" fontId="54" fillId="0" borderId="27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3" fillId="0" borderId="0" xfId="0" applyFont="1"/>
    <xf numFmtId="0" fontId="54" fillId="0" borderId="24" xfId="0" applyFont="1" applyBorder="1" applyAlignment="1">
      <alignment horizontal="center"/>
    </xf>
    <xf numFmtId="0" fontId="54" fillId="0" borderId="24" xfId="0" applyFont="1" applyFill="1" applyBorder="1"/>
    <xf numFmtId="14" fontId="54" fillId="0" borderId="24" xfId="0" applyNumberFormat="1" applyFont="1" applyFill="1" applyBorder="1"/>
    <xf numFmtId="0" fontId="54" fillId="14" borderId="39" xfId="0" applyFont="1" applyFill="1" applyBorder="1" applyAlignment="1">
      <alignment horizontal="center"/>
    </xf>
    <xf numFmtId="0" fontId="55" fillId="0" borderId="0" xfId="0" applyFont="1"/>
    <xf numFmtId="0" fontId="55" fillId="0" borderId="0" xfId="0" applyFont="1" applyAlignment="1">
      <alignment horizontal="center"/>
    </xf>
    <xf numFmtId="0" fontId="55" fillId="0" borderId="24" xfId="0" applyFont="1" applyBorder="1"/>
    <xf numFmtId="0" fontId="55" fillId="0" borderId="24" xfId="0" applyFont="1" applyBorder="1" applyAlignment="1">
      <alignment horizontal="center"/>
    </xf>
    <xf numFmtId="14" fontId="55" fillId="0" borderId="24" xfId="0" applyNumberFormat="1" applyFont="1" applyBorder="1"/>
    <xf numFmtId="0" fontId="54" fillId="16" borderId="25" xfId="0" applyFont="1" applyFill="1" applyBorder="1"/>
    <xf numFmtId="0" fontId="54" fillId="16" borderId="39" xfId="0" applyFont="1" applyFill="1" applyBorder="1" applyAlignment="1">
      <alignment horizontal="center"/>
    </xf>
    <xf numFmtId="0" fontId="6" fillId="17" borderId="39" xfId="0" applyFont="1" applyFill="1" applyBorder="1" applyAlignment="1" applyProtection="1">
      <alignment horizontal="left"/>
      <protection locked="0"/>
    </xf>
    <xf numFmtId="44" fontId="20" fillId="14" borderId="6" xfId="18" applyFont="1" applyFill="1" applyBorder="1"/>
    <xf numFmtId="44" fontId="42" fillId="14" borderId="27" xfId="18" applyFont="1" applyFill="1" applyBorder="1"/>
    <xf numFmtId="44" fontId="20" fillId="14" borderId="0" xfId="0" applyNumberFormat="1" applyFont="1" applyFill="1" applyBorder="1"/>
    <xf numFmtId="44" fontId="20" fillId="0" borderId="6" xfId="18" applyNumberFormat="1" applyFont="1" applyFill="1" applyBorder="1"/>
    <xf numFmtId="0" fontId="42" fillId="0" borderId="41" xfId="0" applyFont="1" applyFill="1" applyBorder="1" applyAlignment="1">
      <alignment horizontal="center"/>
    </xf>
    <xf numFmtId="0" fontId="20" fillId="0" borderId="40" xfId="0" applyFont="1" applyFill="1" applyBorder="1"/>
    <xf numFmtId="0" fontId="42" fillId="0" borderId="24" xfId="0" applyFont="1" applyFill="1" applyBorder="1"/>
    <xf numFmtId="0" fontId="42" fillId="0" borderId="1" xfId="0" applyFont="1" applyFill="1" applyBorder="1" applyAlignment="1">
      <alignment horizontal="left" wrapText="1"/>
    </xf>
    <xf numFmtId="0" fontId="42" fillId="0" borderId="7" xfId="0" applyFont="1" applyFill="1" applyBorder="1" applyAlignment="1">
      <alignment horizontal="left" wrapText="1"/>
    </xf>
    <xf numFmtId="44" fontId="42" fillId="10" borderId="6" xfId="18" applyFont="1" applyFill="1" applyBorder="1" applyAlignment="1">
      <alignment horizontal="center" vertical="center"/>
    </xf>
    <xf numFmtId="44" fontId="42" fillId="10" borderId="17" xfId="18" applyFont="1" applyFill="1" applyBorder="1" applyAlignment="1">
      <alignment horizontal="center" vertical="center"/>
    </xf>
    <xf numFmtId="44" fontId="20" fillId="0" borderId="0" xfId="18" applyFont="1" applyFill="1" applyBorder="1" applyAlignment="1">
      <alignment horizontal="center" vertical="center"/>
    </xf>
    <xf numFmtId="0" fontId="49" fillId="2" borderId="41" xfId="0" applyFont="1" applyFill="1" applyBorder="1" applyAlignment="1" applyProtection="1">
      <alignment horizontal="center" vertical="center" textRotation="90"/>
    </xf>
    <xf numFmtId="0" fontId="49" fillId="2" borderId="40" xfId="0" applyFont="1" applyFill="1" applyBorder="1" applyAlignment="1" applyProtection="1">
      <alignment horizontal="center" vertical="center" textRotation="90"/>
    </xf>
    <xf numFmtId="0" fontId="49" fillId="2" borderId="43" xfId="0" applyFont="1" applyFill="1" applyBorder="1" applyAlignment="1" applyProtection="1">
      <alignment horizontal="center" vertical="center" textRotation="90"/>
    </xf>
    <xf numFmtId="169" fontId="9" fillId="2" borderId="48" xfId="0" applyNumberFormat="1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left" vertical="top" wrapText="1"/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9" fillId="2" borderId="0" xfId="0" applyFont="1" applyFill="1" applyBorder="1" applyAlignment="1" applyProtection="1">
      <alignment horizontal="center" textRotation="90"/>
    </xf>
    <xf numFmtId="0" fontId="6" fillId="0" borderId="0" xfId="0" applyFont="1" applyFill="1" applyBorder="1" applyAlignment="1" applyProtection="1">
      <alignment horizontal="left" wrapText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0" xfId="0" applyFont="1" applyFill="1" applyBorder="1" applyAlignment="1" applyProtection="1">
      <alignment horizontal="left"/>
      <protection locked="0"/>
    </xf>
    <xf numFmtId="0" fontId="5" fillId="4" borderId="0" xfId="0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 applyProtection="1">
      <alignment horizontal="center"/>
      <protection locked="0"/>
    </xf>
    <xf numFmtId="169" fontId="9" fillId="2" borderId="48" xfId="0" applyNumberFormat="1" applyFont="1" applyFill="1" applyBorder="1" applyAlignment="1" applyProtection="1">
      <alignment horizontal="center"/>
    </xf>
    <xf numFmtId="168" fontId="8" fillId="2" borderId="9" xfId="18" applyNumberFormat="1" applyFont="1" applyFill="1" applyBorder="1" applyAlignment="1" applyProtection="1">
      <alignment horizontal="right"/>
    </xf>
    <xf numFmtId="169" fontId="8" fillId="6" borderId="0" xfId="0" applyNumberFormat="1" applyFont="1" applyFill="1" applyBorder="1" applyAlignment="1" applyProtection="1">
      <alignment horizontal="center"/>
    </xf>
    <xf numFmtId="169" fontId="6" fillId="6" borderId="0" xfId="0" applyNumberFormat="1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 vertical="center" textRotation="90"/>
    </xf>
    <xf numFmtId="0" fontId="9" fillId="2" borderId="41" xfId="0" applyFont="1" applyFill="1" applyBorder="1" applyAlignment="1" applyProtection="1">
      <alignment horizontal="center" textRotation="90"/>
    </xf>
    <xf numFmtId="0" fontId="9" fillId="2" borderId="40" xfId="0" applyFont="1" applyFill="1" applyBorder="1" applyAlignment="1" applyProtection="1">
      <alignment horizontal="center" textRotation="90"/>
    </xf>
    <xf numFmtId="0" fontId="9" fillId="2" borderId="43" xfId="0" applyFont="1" applyFill="1" applyBorder="1" applyAlignment="1" applyProtection="1">
      <alignment horizontal="center" textRotation="90"/>
    </xf>
    <xf numFmtId="0" fontId="6" fillId="7" borderId="12" xfId="0" applyFont="1" applyFill="1" applyBorder="1" applyAlignment="1" applyProtection="1">
      <alignment horizontal="left" wrapText="1"/>
    </xf>
    <xf numFmtId="0" fontId="6" fillId="7" borderId="16" xfId="0" applyFont="1" applyFill="1" applyBorder="1" applyAlignment="1" applyProtection="1">
      <alignment horizontal="left" wrapText="1"/>
    </xf>
    <xf numFmtId="0" fontId="4" fillId="9" borderId="11" xfId="0" applyFont="1" applyFill="1" applyBorder="1" applyAlignment="1" applyProtection="1">
      <alignment horizontal="center"/>
      <protection hidden="1"/>
    </xf>
    <xf numFmtId="14" fontId="6" fillId="4" borderId="24" xfId="0" quotePrefix="1" applyNumberFormat="1" applyFont="1" applyFill="1" applyBorder="1" applyAlignment="1" applyProtection="1">
      <alignment horizontal="center"/>
      <protection locked="0"/>
    </xf>
    <xf numFmtId="14" fontId="6" fillId="4" borderId="8" xfId="0" quotePrefix="1" applyNumberFormat="1" applyFont="1" applyFill="1" applyBorder="1" applyAlignment="1" applyProtection="1">
      <alignment horizontal="center"/>
      <protection locked="0"/>
    </xf>
    <xf numFmtId="14" fontId="6" fillId="4" borderId="27" xfId="0" quotePrefix="1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left"/>
      <protection locked="0"/>
    </xf>
    <xf numFmtId="0" fontId="5" fillId="4" borderId="0" xfId="0" applyFont="1" applyFill="1" applyBorder="1" applyAlignment="1" applyProtection="1">
      <alignment horizontal="center" wrapText="1"/>
      <protection locked="0"/>
    </xf>
    <xf numFmtId="0" fontId="6" fillId="3" borderId="19" xfId="0" applyFont="1" applyFill="1" applyBorder="1" applyAlignment="1" applyProtection="1">
      <alignment horizontal="center"/>
    </xf>
    <xf numFmtId="169" fontId="8" fillId="0" borderId="0" xfId="0" applyNumberFormat="1" applyFont="1" applyFill="1" applyBorder="1" applyAlignment="1" applyProtection="1"/>
    <xf numFmtId="0" fontId="5" fillId="0" borderId="6" xfId="0" applyFont="1" applyBorder="1" applyAlignment="1" applyProtection="1"/>
    <xf numFmtId="4" fontId="14" fillId="2" borderId="3" xfId="0" applyNumberFormat="1" applyFont="1" applyFill="1" applyBorder="1" applyAlignment="1" applyProtection="1">
      <alignment horizontal="center" vertical="top" wrapText="1"/>
    </xf>
    <xf numFmtId="4" fontId="14" fillId="2" borderId="49" xfId="0" applyNumberFormat="1" applyFont="1" applyFill="1" applyBorder="1" applyAlignment="1" applyProtection="1">
      <alignment horizontal="center" vertical="top" wrapText="1"/>
    </xf>
    <xf numFmtId="168" fontId="8" fillId="6" borderId="9" xfId="18" applyNumberFormat="1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wrapText="1"/>
    </xf>
    <xf numFmtId="0" fontId="5" fillId="0" borderId="0" xfId="0" applyFont="1" applyAlignment="1" applyProtection="1">
      <alignment wrapText="1"/>
    </xf>
    <xf numFmtId="0" fontId="5" fillId="0" borderId="31" xfId="0" applyFont="1" applyBorder="1" applyAlignment="1" applyProtection="1">
      <alignment wrapText="1"/>
    </xf>
    <xf numFmtId="0" fontId="11" fillId="7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  <protection hidden="1"/>
    </xf>
    <xf numFmtId="0" fontId="5" fillId="3" borderId="41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wrapText="1"/>
    </xf>
    <xf numFmtId="0" fontId="32" fillId="0" borderId="0" xfId="0" applyFont="1" applyAlignment="1" applyProtection="1">
      <alignment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/>
    </xf>
    <xf numFmtId="4" fontId="5" fillId="3" borderId="41" xfId="0" applyNumberFormat="1" applyFont="1" applyFill="1" applyBorder="1" applyAlignment="1" applyProtection="1">
      <alignment horizontal="center" wrapText="1"/>
    </xf>
    <xf numFmtId="4" fontId="5" fillId="3" borderId="43" xfId="0" applyNumberFormat="1" applyFont="1" applyFill="1" applyBorder="1" applyAlignment="1" applyProtection="1">
      <alignment horizontal="center" wrapText="1"/>
    </xf>
    <xf numFmtId="0" fontId="5" fillId="3" borderId="41" xfId="0" applyFont="1" applyFill="1" applyBorder="1" applyAlignment="1" applyProtection="1">
      <alignment horizontal="left" vertical="center" wrapText="1"/>
    </xf>
    <xf numFmtId="0" fontId="5" fillId="3" borderId="40" xfId="0" applyFont="1" applyFill="1" applyBorder="1" applyAlignment="1" applyProtection="1">
      <alignment horizontal="left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5" fillId="3" borderId="41" xfId="0" applyFont="1" applyFill="1" applyBorder="1" applyAlignment="1" applyProtection="1">
      <alignment horizontal="center" vertical="center" wrapText="1"/>
    </xf>
    <xf numFmtId="0" fontId="5" fillId="3" borderId="41" xfId="0" applyFont="1" applyFill="1" applyBorder="1" applyAlignment="1" applyProtection="1">
      <alignment horizontal="left" vertical="center" wrapText="1"/>
      <protection hidden="1"/>
    </xf>
    <xf numFmtId="0" fontId="5" fillId="3" borderId="40" xfId="0" applyFont="1" applyFill="1" applyBorder="1" applyAlignment="1" applyProtection="1">
      <alignment horizontal="left" vertical="center" wrapText="1"/>
      <protection hidden="1"/>
    </xf>
    <xf numFmtId="0" fontId="5" fillId="3" borderId="43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22" fillId="3" borderId="12" xfId="0" applyFont="1" applyFill="1" applyBorder="1" applyAlignment="1" applyProtection="1">
      <alignment horizontal="left"/>
      <protection hidden="1"/>
    </xf>
    <xf numFmtId="0" fontId="0" fillId="0" borderId="12" xfId="0" applyBorder="1" applyAlignment="1" applyProtection="1">
      <alignment horizontal="left"/>
      <protection hidden="1"/>
    </xf>
    <xf numFmtId="0" fontId="0" fillId="0" borderId="16" xfId="0" applyBorder="1" applyAlignment="1" applyProtection="1">
      <alignment horizontal="left"/>
      <protection hidden="1"/>
    </xf>
    <xf numFmtId="0" fontId="5" fillId="3" borderId="0" xfId="0" applyFont="1" applyFill="1" applyBorder="1" applyAlignment="1" applyProtection="1">
      <alignment wrapText="1"/>
      <protection hidden="1"/>
    </xf>
    <xf numFmtId="0" fontId="5" fillId="3" borderId="6" xfId="0" applyFont="1" applyFill="1" applyBorder="1" applyAlignment="1" applyProtection="1">
      <alignment wrapText="1"/>
      <protection hidden="1"/>
    </xf>
    <xf numFmtId="4" fontId="5" fillId="3" borderId="41" xfId="0" applyNumberFormat="1" applyFont="1" applyFill="1" applyBorder="1" applyAlignment="1" applyProtection="1">
      <alignment horizontal="center" wrapText="1"/>
      <protection hidden="1"/>
    </xf>
    <xf numFmtId="4" fontId="5" fillId="3" borderId="43" xfId="0" applyNumberFormat="1" applyFont="1" applyFill="1" applyBorder="1" applyAlignment="1" applyProtection="1">
      <alignment horizontal="center" wrapText="1"/>
      <protection hidden="1"/>
    </xf>
    <xf numFmtId="4" fontId="5" fillId="0" borderId="41" xfId="0" applyNumberFormat="1" applyFont="1" applyFill="1" applyBorder="1" applyAlignment="1" applyProtection="1">
      <alignment horizontal="center" vertical="distributed"/>
    </xf>
    <xf numFmtId="0" fontId="0" fillId="0" borderId="43" xfId="0" applyBorder="1" applyAlignment="1" applyProtection="1">
      <alignment horizontal="center" vertical="distributed"/>
    </xf>
    <xf numFmtId="4" fontId="5" fillId="0" borderId="0" xfId="0" applyNumberFormat="1" applyFont="1" applyFill="1" applyBorder="1" applyAlignment="1" applyProtection="1">
      <alignment horizontal="center" wrapText="1"/>
    </xf>
    <xf numFmtId="0" fontId="5" fillId="3" borderId="0" xfId="0" applyFont="1" applyFill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5" fillId="6" borderId="0" xfId="0" applyFont="1" applyFill="1" applyBorder="1" applyAlignment="1" applyProtection="1">
      <alignment wrapText="1"/>
      <protection hidden="1"/>
    </xf>
    <xf numFmtId="0" fontId="0" fillId="6" borderId="0" xfId="0" applyFill="1" applyBorder="1" applyAlignment="1" applyProtection="1">
      <alignment wrapText="1"/>
      <protection hidden="1"/>
    </xf>
    <xf numFmtId="0" fontId="0" fillId="6" borderId="31" xfId="0" applyFill="1" applyBorder="1" applyAlignment="1" applyProtection="1">
      <alignment wrapText="1"/>
      <protection hidden="1"/>
    </xf>
    <xf numFmtId="0" fontId="30" fillId="0" borderId="0" xfId="0" applyFont="1" applyAlignment="1" applyProtection="1">
      <alignment horizontal="left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5" fillId="4" borderId="5" xfId="0" applyFont="1" applyFill="1" applyBorder="1" applyAlignment="1" applyProtection="1">
      <alignment horizontal="left"/>
      <protection locked="0" hidden="1"/>
    </xf>
    <xf numFmtId="0" fontId="5" fillId="4" borderId="50" xfId="0" applyFont="1" applyFill="1" applyBorder="1" applyAlignment="1" applyProtection="1">
      <alignment horizontal="left"/>
      <protection locked="0" hidden="1"/>
    </xf>
    <xf numFmtId="0" fontId="5" fillId="4" borderId="4" xfId="0" applyFont="1" applyFill="1" applyBorder="1" applyAlignment="1" applyProtection="1">
      <alignment horizontal="left"/>
      <protection locked="0" hidden="1"/>
    </xf>
    <xf numFmtId="0" fontId="7" fillId="3" borderId="11" xfId="0" applyFont="1" applyFill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6" borderId="0" xfId="0" applyFont="1" applyFill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6" fillId="6" borderId="0" xfId="0" applyFont="1" applyFill="1" applyBorder="1" applyAlignment="1" applyProtection="1">
      <alignment wrapText="1"/>
      <protection hidden="1"/>
    </xf>
    <xf numFmtId="0" fontId="5" fillId="6" borderId="0" xfId="0" applyFont="1" applyFill="1" applyBorder="1" applyAlignment="1" applyProtection="1">
      <protection hidden="1"/>
    </xf>
    <xf numFmtId="0" fontId="5" fillId="6" borderId="6" xfId="0" applyFont="1" applyFill="1" applyBorder="1" applyAlignment="1" applyProtection="1">
      <protection hidden="1"/>
    </xf>
    <xf numFmtId="0" fontId="5" fillId="6" borderId="0" xfId="0" applyFont="1" applyFill="1" applyBorder="1" applyAlignment="1" applyProtection="1">
      <alignment horizontal="left" wrapText="1"/>
      <protection hidden="1"/>
    </xf>
    <xf numFmtId="14" fontId="6" fillId="6" borderId="24" xfId="0" applyNumberFormat="1" applyFont="1" applyFill="1" applyBorder="1" applyAlignment="1" applyProtection="1">
      <alignment horizontal="center"/>
      <protection hidden="1"/>
    </xf>
    <xf numFmtId="0" fontId="6" fillId="6" borderId="24" xfId="0" applyFont="1" applyFill="1" applyBorder="1" applyAlignment="1" applyProtection="1">
      <alignment horizontal="center"/>
      <protection hidden="1"/>
    </xf>
    <xf numFmtId="0" fontId="5" fillId="6" borderId="6" xfId="0" applyFont="1" applyFill="1" applyBorder="1" applyAlignment="1" applyProtection="1">
      <alignment horizontal="left"/>
      <protection hidden="1"/>
    </xf>
  </cellXfs>
  <cellStyles count="20">
    <cellStyle name="Dezimal 2" xfId="1"/>
    <cellStyle name="Euro" xfId="2"/>
    <cellStyle name="Hyperlink 2" xfId="4"/>
    <cellStyle name="Komma" xfId="5" builtinId="3"/>
    <cellStyle name="Komma 2" xfId="19"/>
    <cellStyle name="Link" xfId="3" builtinId="8"/>
    <cellStyle name="Prozent" xfId="6" builtinId="5"/>
    <cellStyle name="Prozent 2" xfId="7"/>
    <cellStyle name="Prozent 3" xfId="8"/>
    <cellStyle name="Standard" xfId="0" builtinId="0"/>
    <cellStyle name="Standard 2" xfId="9"/>
    <cellStyle name="Standard 2 2" xfId="10"/>
    <cellStyle name="Standard 3" xfId="11"/>
    <cellStyle name="Standard 3 2" xfId="12"/>
    <cellStyle name="Standard 4" xfId="13"/>
    <cellStyle name="Standard 4 2" xfId="14"/>
    <cellStyle name="Standard 5" xfId="15"/>
    <cellStyle name="Standard 6" xfId="16"/>
    <cellStyle name="Standard 7" xfId="17"/>
    <cellStyle name="Währung" xfId="18" builtinId="4"/>
  </cellStyles>
  <dxfs count="3"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35" name="Text Box 1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36" name="Text Box 2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37" name="Text Box 3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38" name="Text Box 4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39" name="Text Box 5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40" name="Text Box 6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41" name="Text Box 7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42" name="Text Box 8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43" name="Text Box 9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44" name="Text Box 10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45" name="Text Box 11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46" name="Text Box 12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47" name="Text Box 13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48" name="Text Box 14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49" name="Text Box 15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50" name="Text Box 16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51" name="Text Box 17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52" name="Text Box 18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53" name="Text Box 19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54" name="Text Box 20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55" name="Text Box 21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56" name="Text Box 22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57" name="Text Box 23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58" name="Text Box 24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59" name="Text Box 25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60" name="Text Box 26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61" name="Text Box 27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62" name="Text Box 28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63" name="Text Box 29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64" name="Text Box 30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65" name="Text Box 31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66" name="Text Box 32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67" name="Text Box 33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68" name="Text Box 34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69" name="Text Box 35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70" name="Text Box 36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71" name="Text Box 37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72" name="Text Box 38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73" name="Text Box 39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74" name="Text Box 40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75" name="Text Box 41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76" name="Text Box 42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77" name="Text Box 43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78" name="Text Box 44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79" name="Text Box 45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80" name="Text Box 46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81" name="Text Box 47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82" name="Text Box 48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83" name="Text Box 49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84" name="Text Box 50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85" name="Text Box 51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86" name="Text Box 52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87" name="Text Box 53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88" name="Text Box 54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89" name="Text Box 55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90" name="Text Box 56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91" name="Text Box 57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92" name="Text Box 58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93" name="Text Box 59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94" name="Text Box 60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95" name="Text Box 61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96" name="Text Box 62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97" name="Text Box 63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98" name="Text Box 64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199" name="Text Box 65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00" name="Text Box 66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01" name="Text Box 67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02" name="Text Box 68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03" name="Text Box 69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04" name="Text Box 70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05" name="Text Box 71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06" name="Text Box 72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07" name="Text Box 73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08" name="Text Box 74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09" name="Text Box 75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10" name="Text Box 76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11" name="Text Box 77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12" name="Text Box 78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13" name="Text Box 79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14" name="Text Box 80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15" name="Text Box 81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16" name="Text Box 82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17" name="Text Box 83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18" name="Text Box 84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19" name="Text Box 85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20" name="Text Box 86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21" name="Text Box 87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22" name="Text Box 88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23" name="Text Box 89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24" name="Text Box 90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25" name="Text Box 91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26" name="Text Box 92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27" name="Text Box 93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28" name="Text Box 94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29" name="Text Box 95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30" name="Text Box 96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31" name="Text Box 97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32" name="Text Box 98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33" name="Text Box 99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34" name="Text Box 100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35" name="Text Box 101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36" name="Text Box 102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37" name="Text Box 103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38" name="Text Box 104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39" name="Text Box 105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40" name="Text Box 106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41" name="Text Box 107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42" name="Text Box 108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43" name="Text Box 109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44" name="Text Box 110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45" name="Text Box 111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46" name="Text Box 112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47" name="Text Box 113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48" name="Text Box 114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49" name="Text Box 115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50" name="Text Box 116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51" name="Text Box 117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52" name="Text Box 118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53" name="Text Box 119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54" name="Text Box 120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55" name="Text Box 121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56" name="Text Box 122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57" name="Text Box 123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58" name="Text Box 124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59" name="Text Box 125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60" name="Text Box 126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61" name="Text Box 127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62" name="Text Box 128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63" name="Text Box 129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64" name="Text Box 130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65" name="Text Box 131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66" name="Text Box 132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67" name="Text Box 133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68" name="Text Box 134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69" name="Text Box 135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70" name="Text Box 136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71" name="Text Box 137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72" name="Text Box 138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73" name="Text Box 139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74" name="Text Box 140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75" name="Text Box 141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76" name="Text Box 142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77" name="Text Box 143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78" name="Text Box 144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79" name="Text Box 145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80" name="Text Box 146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81" name="Text Box 147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82" name="Text Box 148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83" name="Text Box 149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84" name="Text Box 150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85" name="Text Box 151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86" name="Text Box 152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87" name="Text Box 153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88" name="Text Box 154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89" name="Text Box 155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90" name="Text Box 156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91" name="Text Box 157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92" name="Text Box 158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93" name="Text Box 159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94" name="Text Box 160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95" name="Text Box 161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96" name="Text Box 162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97" name="Text Box 163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98" name="Text Box 164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299" name="Text Box 165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00" name="Text Box 166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01" name="Text Box 167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02" name="Text Box 168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03" name="Text Box 169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04" name="Text Box 170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05" name="Text Box 171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06" name="Text Box 172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07" name="Text Box 173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08" name="Text Box 174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09" name="Text Box 175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10" name="Text Box 176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11" name="Text Box 177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12" name="Text Box 178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13" name="Text Box 179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14" name="Text Box 180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15" name="Text Box 181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16" name="Text Box 182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17" name="Text Box 183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18" name="Text Box 184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19" name="Text Box 185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20" name="Text Box 186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21" name="Text Box 187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22" name="Text Box 188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23" name="Text Box 189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24" name="Text Box 190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25" name="Text Box 191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26" name="Text Box 192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27" name="Text Box 193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28" name="Text Box 194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29" name="Text Box 195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30" name="Text Box 196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31" name="Text Box 197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32" name="Text Box 198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33" name="Text Box 199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34" name="Text Box 200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35" name="Text Box 201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36" name="Text Box 202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37" name="Text Box 203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38" name="Text Box 204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39" name="Text Box 205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40" name="Text Box 206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41" name="Text Box 207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42" name="Text Box 208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43" name="Text Box 209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44" name="Text Box 210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45" name="Text Box 211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46" name="Text Box 212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47" name="Text Box 213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48" name="Text Box 214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49" name="Text Box 215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50" name="Text Box 216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51" name="Text Box 217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52" name="Text Box 218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53" name="Text Box 219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54" name="Text Box 220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55" name="Text Box 221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56" name="Text Box 222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57" name="Text Box 223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58" name="Text Box 224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59" name="Text Box 225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60" name="Text Box 226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61" name="Text Box 227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62" name="Text Box 228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63" name="Text Box 229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64" name="Text Box 230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65" name="Text Box 231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66" name="Text Box 232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67" name="Text Box 233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68" name="Text Box 234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69" name="Text Box 235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70" name="Text Box 236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71" name="Text Box 237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72" name="Text Box 238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73" name="Text Box 239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74" name="Text Box 240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75" name="Text Box 241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76" name="Text Box 242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77" name="Text Box 243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78" name="Text Box 244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79" name="Text Box 245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80" name="Text Box 246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81" name="Text Box 247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82" name="Text Box 248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83" name="Text Box 249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84" name="Text Box 250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85" name="Text Box 251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86" name="Text Box 252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87" name="Text Box 253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88" name="Text Box 254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89" name="Text Box 255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90" name="Text Box 256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91" name="Text Box 257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92" name="Text Box 258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93" name="Text Box 259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94" name="Text Box 260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95" name="Text Box 261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96" name="Text Box 262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97" name="Text Box 263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98" name="Text Box 264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399" name="Text Box 265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00" name="Text Box 266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01" name="Text Box 267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02" name="Text Box 268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03" name="Text Box 269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04" name="Text Box 270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05" name="Text Box 271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06" name="Text Box 272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07" name="Text Box 273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08" name="Text Box 274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09" name="Text Box 275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10" name="Text Box 276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11" name="Text Box 277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12" name="Text Box 278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13" name="Text Box 279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14" name="Text Box 280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15" name="Text Box 281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16" name="Text Box 282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17" name="Text Box 283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18" name="Text Box 284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19" name="Text Box 285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20" name="Text Box 286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21" name="Text Box 287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22" name="Text Box 288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23" name="Text Box 289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24" name="Text Box 290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25" name="Text Box 291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26" name="Text Box 292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27" name="Text Box 293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28" name="Text Box 294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29" name="Text Box 295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30" name="Text Box 296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31" name="Text Box 297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32" name="Text Box 298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33" name="Text Box 299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34" name="Text Box 300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35" name="Text Box 301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36" name="Text Box 302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37" name="Text Box 303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38" name="Text Box 304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39" name="Text Box 305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40" name="Text Box 306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41" name="Text Box 307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42" name="Text Box 308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43" name="Text Box 309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44" name="Text Box 310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45" name="Text Box 311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46" name="Text Box 312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47" name="Text Box 313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48" name="Text Box 314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49" name="Text Box 315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50" name="Text Box 316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51" name="Text Box 317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52" name="Text Box 318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53" name="Text Box 319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54" name="Text Box 320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55" name="Text Box 321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56" name="Text Box 322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57" name="Text Box 323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58" name="Text Box 324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59" name="Text Box 325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60" name="Text Box 326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1552575</xdr:colOff>
      <xdr:row>109</xdr:row>
      <xdr:rowOff>0</xdr:rowOff>
    </xdr:from>
    <xdr:to>
      <xdr:col>3</xdr:col>
      <xdr:colOff>1628775</xdr:colOff>
      <xdr:row>109</xdr:row>
      <xdr:rowOff>200025</xdr:rowOff>
    </xdr:to>
    <xdr:sp macro="" textlink="">
      <xdr:nvSpPr>
        <xdr:cNvPr id="66461" name="Text Box 327"/>
        <xdr:cNvSpPr txBox="1">
          <a:spLocks noChangeArrowheads="1"/>
        </xdr:cNvSpPr>
      </xdr:nvSpPr>
      <xdr:spPr bwMode="auto">
        <a:xfrm>
          <a:off x="2847975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</xdr:row>
      <xdr:rowOff>9525</xdr:rowOff>
    </xdr:from>
    <xdr:to>
      <xdr:col>9</xdr:col>
      <xdr:colOff>504825</xdr:colOff>
      <xdr:row>14</xdr:row>
      <xdr:rowOff>104775</xdr:rowOff>
    </xdr:to>
    <xdr:sp macro="" textlink="">
      <xdr:nvSpPr>
        <xdr:cNvPr id="13313" name="Oval 1"/>
        <xdr:cNvSpPr>
          <a:spLocks noChangeArrowheads="1"/>
        </xdr:cNvSpPr>
      </xdr:nvSpPr>
      <xdr:spPr bwMode="auto">
        <a:xfrm>
          <a:off x="28575" y="2324100"/>
          <a:ext cx="9591675" cy="0"/>
        </a:xfrm>
        <a:prstGeom prst="ellipse">
          <a:avLst/>
        </a:prstGeom>
        <a:solidFill>
          <a:srgbClr val="FFFFFF">
            <a:alpha val="0"/>
          </a:srgbClr>
        </a:solidFill>
        <a:ln w="19050">
          <a:solidFill>
            <a:srgbClr val="0000FF"/>
          </a:solidFill>
          <a:round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1000" b="1" i="0" u="none" strike="noStrike" baseline="0">
              <a:solidFill>
                <a:srgbClr val="FF00FF"/>
              </a:solidFill>
              <a:latin typeface="Arial"/>
              <a:cs typeface="Arial"/>
            </a:rPr>
            <a:t>Geringwertige Wirtschaftsgüter (GWG) gem. gesetzl. Grundlage </a:t>
          </a:r>
        </a:p>
        <a:p>
          <a:pPr algn="r" rtl="0">
            <a:defRPr sz="1000"/>
          </a:pPr>
          <a:r>
            <a:rPr lang="de-DE" sz="1000" b="1" i="0" u="none" strike="noStrike" baseline="0">
              <a:solidFill>
                <a:srgbClr val="FF00FF"/>
              </a:solidFill>
              <a:latin typeface="Arial"/>
              <a:cs typeface="Arial"/>
            </a:rPr>
            <a:t> Poolbildung und Abschreibung über 5 Jahre (60 Monate)</a:t>
          </a:r>
        </a:p>
      </xdr:txBody>
    </xdr:sp>
    <xdr:clientData/>
  </xdr:twoCellAnchor>
  <xdr:twoCellAnchor>
    <xdr:from>
      <xdr:col>5</xdr:col>
      <xdr:colOff>342900</xdr:colOff>
      <xdr:row>36</xdr:row>
      <xdr:rowOff>0</xdr:rowOff>
    </xdr:from>
    <xdr:to>
      <xdr:col>5</xdr:col>
      <xdr:colOff>352425</xdr:colOff>
      <xdr:row>39</xdr:row>
      <xdr:rowOff>0</xdr:rowOff>
    </xdr:to>
    <xdr:sp macro="" textlink="">
      <xdr:nvSpPr>
        <xdr:cNvPr id="5282" name="Line 2"/>
        <xdr:cNvSpPr>
          <a:spLocks noChangeShapeType="1"/>
        </xdr:cNvSpPr>
      </xdr:nvSpPr>
      <xdr:spPr bwMode="auto">
        <a:xfrm>
          <a:off x="5838825" y="4733925"/>
          <a:ext cx="9525" cy="561975"/>
        </a:xfrm>
        <a:prstGeom prst="line">
          <a:avLst/>
        </a:prstGeom>
        <a:noFill/>
        <a:ln w="28575">
          <a:solidFill>
            <a:srgbClr val="FF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workbookViewId="0">
      <selection activeCell="C9" sqref="C9:H11"/>
    </sheetView>
  </sheetViews>
  <sheetFormatPr baseColWidth="10" defaultRowHeight="12.75" x14ac:dyDescent="0.2"/>
  <cols>
    <col min="1" max="1" width="71.42578125" bestFit="1" customWidth="1"/>
    <col min="2" max="2" width="7" bestFit="1" customWidth="1"/>
    <col min="3" max="3" width="33.28515625" customWidth="1"/>
  </cols>
  <sheetData>
    <row r="1" spans="1:2" x14ac:dyDescent="0.2">
      <c r="A1" t="s">
        <v>239</v>
      </c>
      <c r="B1" t="s">
        <v>334</v>
      </c>
    </row>
    <row r="2" spans="1:2" x14ac:dyDescent="0.2">
      <c r="A2" t="s">
        <v>330</v>
      </c>
      <c r="B2">
        <v>731011</v>
      </c>
    </row>
    <row r="3" spans="1:2" x14ac:dyDescent="0.2">
      <c r="A3" t="s">
        <v>293</v>
      </c>
      <c r="B3">
        <v>722030</v>
      </c>
    </row>
    <row r="4" spans="1:2" x14ac:dyDescent="0.2">
      <c r="A4" t="s">
        <v>131</v>
      </c>
      <c r="B4">
        <v>770320</v>
      </c>
    </row>
    <row r="5" spans="1:2" x14ac:dyDescent="0.2">
      <c r="A5" t="s">
        <v>224</v>
      </c>
      <c r="B5">
        <v>770371</v>
      </c>
    </row>
    <row r="6" spans="1:2" x14ac:dyDescent="0.2">
      <c r="A6" t="s">
        <v>132</v>
      </c>
      <c r="B6">
        <v>770380</v>
      </c>
    </row>
    <row r="7" spans="1:2" x14ac:dyDescent="0.2">
      <c r="A7" t="s">
        <v>133</v>
      </c>
      <c r="B7">
        <v>770387</v>
      </c>
    </row>
    <row r="8" spans="1:2" x14ac:dyDescent="0.2">
      <c r="A8" t="s">
        <v>134</v>
      </c>
      <c r="B8">
        <v>770340</v>
      </c>
    </row>
    <row r="9" spans="1:2" x14ac:dyDescent="0.2">
      <c r="A9" t="s">
        <v>135</v>
      </c>
      <c r="B9">
        <v>770360</v>
      </c>
    </row>
    <row r="10" spans="1:2" x14ac:dyDescent="0.2">
      <c r="A10" t="s">
        <v>136</v>
      </c>
      <c r="B10">
        <v>770368</v>
      </c>
    </row>
    <row r="11" spans="1:2" x14ac:dyDescent="0.2">
      <c r="A11" t="s">
        <v>137</v>
      </c>
      <c r="B11">
        <v>770365</v>
      </c>
    </row>
    <row r="12" spans="1:2" x14ac:dyDescent="0.2">
      <c r="A12" t="s">
        <v>138</v>
      </c>
      <c r="B12">
        <v>760499</v>
      </c>
    </row>
    <row r="13" spans="1:2" x14ac:dyDescent="0.2">
      <c r="A13" t="s">
        <v>139</v>
      </c>
      <c r="B13">
        <v>760299</v>
      </c>
    </row>
    <row r="14" spans="1:2" x14ac:dyDescent="0.2">
      <c r="A14" t="s">
        <v>245</v>
      </c>
      <c r="B14">
        <v>770367</v>
      </c>
    </row>
    <row r="15" spans="1:2" x14ac:dyDescent="0.2">
      <c r="A15" t="s">
        <v>331</v>
      </c>
      <c r="B15">
        <v>770350</v>
      </c>
    </row>
    <row r="16" spans="1:2" x14ac:dyDescent="0.2">
      <c r="A16" t="s">
        <v>140</v>
      </c>
      <c r="B16">
        <v>760399</v>
      </c>
    </row>
    <row r="17" spans="1:2" x14ac:dyDescent="0.2">
      <c r="A17" t="s">
        <v>141</v>
      </c>
      <c r="B17">
        <v>770345</v>
      </c>
    </row>
    <row r="18" spans="1:2" x14ac:dyDescent="0.2">
      <c r="A18" t="s">
        <v>142</v>
      </c>
      <c r="B18">
        <v>770330</v>
      </c>
    </row>
    <row r="19" spans="1:2" x14ac:dyDescent="0.2">
      <c r="A19" t="s">
        <v>143</v>
      </c>
      <c r="B19">
        <v>770335</v>
      </c>
    </row>
    <row r="20" spans="1:2" x14ac:dyDescent="0.2">
      <c r="A20" t="s">
        <v>144</v>
      </c>
      <c r="B20">
        <v>770452</v>
      </c>
    </row>
    <row r="21" spans="1:2" x14ac:dyDescent="0.2">
      <c r="A21" t="s">
        <v>145</v>
      </c>
      <c r="B21">
        <v>770383</v>
      </c>
    </row>
    <row r="22" spans="1:2" x14ac:dyDescent="0.2">
      <c r="A22" t="s">
        <v>146</v>
      </c>
      <c r="B22">
        <v>770325</v>
      </c>
    </row>
    <row r="23" spans="1:2" x14ac:dyDescent="0.2">
      <c r="A23" t="s">
        <v>206</v>
      </c>
      <c r="B23">
        <v>770520</v>
      </c>
    </row>
    <row r="24" spans="1:2" x14ac:dyDescent="0.2">
      <c r="A24" t="s">
        <v>292</v>
      </c>
      <c r="B24">
        <v>770401</v>
      </c>
    </row>
    <row r="25" spans="1:2" x14ac:dyDescent="0.2">
      <c r="A25" t="s">
        <v>242</v>
      </c>
      <c r="B25">
        <v>770314</v>
      </c>
    </row>
    <row r="26" spans="1:2" x14ac:dyDescent="0.2">
      <c r="A26" t="s">
        <v>147</v>
      </c>
      <c r="B26">
        <v>743099</v>
      </c>
    </row>
    <row r="27" spans="1:2" x14ac:dyDescent="0.2">
      <c r="A27" t="s">
        <v>148</v>
      </c>
      <c r="B27">
        <v>732199</v>
      </c>
    </row>
    <row r="28" spans="1:2" x14ac:dyDescent="0.2">
      <c r="A28" t="s">
        <v>332</v>
      </c>
      <c r="B28">
        <v>746099</v>
      </c>
    </row>
    <row r="29" spans="1:2" x14ac:dyDescent="0.2">
      <c r="A29" t="s">
        <v>149</v>
      </c>
      <c r="B29">
        <v>734099</v>
      </c>
    </row>
    <row r="30" spans="1:2" x14ac:dyDescent="0.2">
      <c r="A30" t="s">
        <v>150</v>
      </c>
      <c r="B30">
        <v>736099</v>
      </c>
    </row>
    <row r="31" spans="1:2" x14ac:dyDescent="0.2">
      <c r="A31" t="s">
        <v>151</v>
      </c>
      <c r="B31">
        <v>742199</v>
      </c>
    </row>
    <row r="32" spans="1:2" x14ac:dyDescent="0.2">
      <c r="A32" t="s">
        <v>152</v>
      </c>
      <c r="B32">
        <v>738299</v>
      </c>
    </row>
    <row r="33" spans="1:2" x14ac:dyDescent="0.2">
      <c r="A33" t="s">
        <v>153</v>
      </c>
      <c r="B33">
        <v>738199</v>
      </c>
    </row>
    <row r="34" spans="1:2" x14ac:dyDescent="0.2">
      <c r="A34" t="s">
        <v>154</v>
      </c>
      <c r="B34">
        <v>735099</v>
      </c>
    </row>
    <row r="35" spans="1:2" x14ac:dyDescent="0.2">
      <c r="A35" t="s">
        <v>333</v>
      </c>
      <c r="B35">
        <v>732399</v>
      </c>
    </row>
    <row r="36" spans="1:2" x14ac:dyDescent="0.2">
      <c r="A36" t="s">
        <v>155</v>
      </c>
      <c r="B36">
        <v>731199</v>
      </c>
    </row>
    <row r="37" spans="1:2" x14ac:dyDescent="0.2">
      <c r="A37" t="s">
        <v>156</v>
      </c>
      <c r="B37">
        <v>731299</v>
      </c>
    </row>
    <row r="38" spans="1:2" x14ac:dyDescent="0.2">
      <c r="A38" t="s">
        <v>157</v>
      </c>
      <c r="B38">
        <v>731399</v>
      </c>
    </row>
    <row r="39" spans="1:2" x14ac:dyDescent="0.2">
      <c r="A39" t="s">
        <v>158</v>
      </c>
      <c r="B39">
        <v>731599</v>
      </c>
    </row>
    <row r="40" spans="1:2" x14ac:dyDescent="0.2">
      <c r="A40" t="s">
        <v>159</v>
      </c>
      <c r="B40">
        <v>737199</v>
      </c>
    </row>
    <row r="41" spans="1:2" x14ac:dyDescent="0.2">
      <c r="A41" t="s">
        <v>160</v>
      </c>
      <c r="B41">
        <v>732499</v>
      </c>
    </row>
    <row r="42" spans="1:2" x14ac:dyDescent="0.2">
      <c r="A42" t="s">
        <v>161</v>
      </c>
      <c r="B42">
        <v>741199</v>
      </c>
    </row>
    <row r="43" spans="1:2" x14ac:dyDescent="0.2">
      <c r="A43" t="s">
        <v>162</v>
      </c>
      <c r="B43">
        <v>733199</v>
      </c>
    </row>
    <row r="44" spans="1:2" x14ac:dyDescent="0.2">
      <c r="A44" t="s">
        <v>163</v>
      </c>
      <c r="B44">
        <v>744199</v>
      </c>
    </row>
    <row r="45" spans="1:2" x14ac:dyDescent="0.2">
      <c r="A45" t="s">
        <v>164</v>
      </c>
      <c r="B45">
        <v>742299</v>
      </c>
    </row>
    <row r="46" spans="1:2" x14ac:dyDescent="0.2">
      <c r="A46" t="s">
        <v>165</v>
      </c>
      <c r="B46">
        <v>733399</v>
      </c>
    </row>
    <row r="47" spans="1:2" x14ac:dyDescent="0.2">
      <c r="A47" t="s">
        <v>166</v>
      </c>
      <c r="B47">
        <v>737299</v>
      </c>
    </row>
    <row r="48" spans="1:2" x14ac:dyDescent="0.2">
      <c r="A48" t="s">
        <v>167</v>
      </c>
      <c r="B48">
        <v>739199</v>
      </c>
    </row>
    <row r="49" spans="1:2" x14ac:dyDescent="0.2">
      <c r="A49" t="s">
        <v>168</v>
      </c>
      <c r="B49">
        <v>732399</v>
      </c>
    </row>
    <row r="50" spans="1:2" x14ac:dyDescent="0.2">
      <c r="A50" t="s">
        <v>241</v>
      </c>
      <c r="B50">
        <v>732299</v>
      </c>
    </row>
    <row r="51" spans="1:2" x14ac:dyDescent="0.2">
      <c r="A51" t="s">
        <v>169</v>
      </c>
      <c r="B51">
        <v>733299</v>
      </c>
    </row>
    <row r="52" spans="1:2" x14ac:dyDescent="0.2">
      <c r="A52" t="s">
        <v>170</v>
      </c>
      <c r="B52">
        <v>741599</v>
      </c>
    </row>
    <row r="53" spans="1:2" x14ac:dyDescent="0.2">
      <c r="A53" t="s">
        <v>171</v>
      </c>
      <c r="B53">
        <v>741499</v>
      </c>
    </row>
    <row r="54" spans="1:2" x14ac:dyDescent="0.2">
      <c r="A54" t="s">
        <v>172</v>
      </c>
      <c r="B54">
        <v>741299</v>
      </c>
    </row>
    <row r="55" spans="1:2" x14ac:dyDescent="0.2">
      <c r="A55" t="s">
        <v>173</v>
      </c>
      <c r="B55">
        <v>738399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0"/>
  <sheetViews>
    <sheetView workbookViewId="0">
      <selection activeCell="C9" sqref="C9:H11"/>
    </sheetView>
  </sheetViews>
  <sheetFormatPr baseColWidth="10" defaultRowHeight="12" x14ac:dyDescent="0.2"/>
  <cols>
    <col min="1" max="1" width="30.28515625" style="559" bestFit="1" customWidth="1"/>
    <col min="2" max="2" width="12.42578125" style="559" bestFit="1" customWidth="1"/>
    <col min="3" max="3" width="2.85546875" style="559" customWidth="1"/>
    <col min="4" max="4" width="76.5703125" style="559" bestFit="1" customWidth="1"/>
    <col min="5" max="5" width="3" style="559" customWidth="1"/>
    <col min="6" max="6" width="19" style="559" customWidth="1"/>
    <col min="7" max="7" width="14.85546875" style="559" bestFit="1" customWidth="1"/>
    <col min="8" max="11" width="11.42578125" style="559"/>
    <col min="12" max="12" width="76.5703125" style="559" bestFit="1" customWidth="1"/>
    <col min="13" max="13" width="13.85546875" style="559" bestFit="1" customWidth="1"/>
    <col min="14" max="14" width="12.85546875" style="659" bestFit="1" customWidth="1"/>
    <col min="15" max="15" width="11.42578125" style="559"/>
    <col min="16" max="16" width="21.5703125" style="559" bestFit="1" customWidth="1"/>
    <col min="17" max="17" width="11.42578125" style="559"/>
    <col min="18" max="18" width="25.85546875" style="559" bestFit="1" customWidth="1"/>
    <col min="19" max="19" width="24" style="559" bestFit="1" customWidth="1"/>
    <col min="20" max="20" width="14.42578125" style="559" bestFit="1" customWidth="1"/>
    <col min="21" max="21" width="11.85546875" style="559" bestFit="1" customWidth="1"/>
    <col min="22" max="22" width="23.5703125" style="559" bestFit="1" customWidth="1"/>
    <col min="23" max="23" width="14.5703125" style="559" bestFit="1" customWidth="1"/>
    <col min="24" max="16384" width="11.42578125" style="559"/>
  </cols>
  <sheetData>
    <row r="1" spans="1:23" x14ac:dyDescent="0.2">
      <c r="A1" s="558" t="s">
        <v>54</v>
      </c>
      <c r="B1" s="558" t="s">
        <v>246</v>
      </c>
      <c r="D1" s="558" t="s">
        <v>247</v>
      </c>
      <c r="F1" s="573" t="s">
        <v>338</v>
      </c>
      <c r="L1" s="585" t="s">
        <v>258</v>
      </c>
      <c r="M1" s="687">
        <v>2023</v>
      </c>
      <c r="N1" s="687">
        <v>2023</v>
      </c>
      <c r="O1" s="600"/>
      <c r="R1" s="573" t="s">
        <v>329</v>
      </c>
      <c r="S1" s="559" t="s">
        <v>339</v>
      </c>
    </row>
    <row r="2" spans="1:23" x14ac:dyDescent="0.2">
      <c r="A2" s="564" t="s">
        <v>59</v>
      </c>
      <c r="B2" s="565">
        <v>0</v>
      </c>
      <c r="D2" s="569" t="s">
        <v>239</v>
      </c>
      <c r="L2" s="577"/>
      <c r="M2" s="688"/>
      <c r="O2" s="601"/>
      <c r="P2" s="559" t="s">
        <v>263</v>
      </c>
    </row>
    <row r="3" spans="1:23" ht="12.75" x14ac:dyDescent="0.2">
      <c r="A3" s="560" t="s">
        <v>177</v>
      </c>
      <c r="B3" s="607">
        <v>54.49</v>
      </c>
      <c r="D3" s="570" t="s">
        <v>330</v>
      </c>
      <c r="F3" s="575" t="s">
        <v>248</v>
      </c>
      <c r="G3" s="576">
        <f>13586071.31-2960000</f>
        <v>10626071.310000001</v>
      </c>
      <c r="I3" s="559" t="s">
        <v>257</v>
      </c>
      <c r="L3" s="604" t="s">
        <v>247</v>
      </c>
      <c r="M3" s="689" t="s">
        <v>259</v>
      </c>
      <c r="N3" s="660" t="s">
        <v>260</v>
      </c>
      <c r="O3" s="606" t="s">
        <v>251</v>
      </c>
      <c r="P3" s="593">
        <f>N59</f>
        <v>6.9678395061728402</v>
      </c>
      <c r="R3" s="627" t="s">
        <v>269</v>
      </c>
      <c r="S3" s="628" t="s">
        <v>270</v>
      </c>
      <c r="T3" s="629"/>
      <c r="U3" s="629"/>
      <c r="V3" s="629"/>
      <c r="W3" s="630"/>
    </row>
    <row r="4" spans="1:23" ht="12.75" x14ac:dyDescent="0.2">
      <c r="A4" s="560" t="s">
        <v>178</v>
      </c>
      <c r="B4" s="607">
        <v>36.47</v>
      </c>
      <c r="D4" s="570" t="s">
        <v>293</v>
      </c>
      <c r="F4" s="577" t="s">
        <v>282</v>
      </c>
      <c r="G4" s="578">
        <f>T17</f>
        <v>0.4161026901037303</v>
      </c>
      <c r="I4" s="559" t="s">
        <v>283</v>
      </c>
      <c r="L4" s="577" t="s">
        <v>330</v>
      </c>
      <c r="M4" s="592">
        <v>-27083.38</v>
      </c>
      <c r="N4" s="659">
        <v>12.596083333333347</v>
      </c>
      <c r="O4" s="686">
        <f>ROUND(IF(M4=0,$O$58,IFERROR(-M4/$G$19/$G$20/N4,-M4/$G$19/$G$20/$P$3)),2)</f>
        <v>1.28</v>
      </c>
      <c r="R4" s="631" t="s">
        <v>271</v>
      </c>
      <c r="S4" s="611" t="s">
        <v>272</v>
      </c>
      <c r="T4" s="632"/>
      <c r="U4" s="632"/>
      <c r="V4" s="632"/>
      <c r="W4" s="633"/>
    </row>
    <row r="5" spans="1:23" ht="12.75" x14ac:dyDescent="0.2">
      <c r="A5" s="560" t="s">
        <v>179</v>
      </c>
      <c r="B5" s="607">
        <v>27.32</v>
      </c>
      <c r="D5" s="570" t="s">
        <v>224</v>
      </c>
      <c r="F5" s="579"/>
      <c r="G5" s="580">
        <f>G3*(1-G4)</f>
        <v>6204534.45267493</v>
      </c>
      <c r="L5" s="577" t="s">
        <v>293</v>
      </c>
      <c r="M5" s="592">
        <v>-14994</v>
      </c>
      <c r="N5" s="659">
        <v>0.95200000000000107</v>
      </c>
      <c r="O5" s="602">
        <f t="shared" ref="O5:O57" si="0">ROUND(IF(M5=0,$O$58,IFERROR(-M5/$G$19/$G$20/N5,-M5/$G$19/$G$20/$P$3)),2)</f>
        <v>9.3699999999999992</v>
      </c>
      <c r="P5" s="559" t="s">
        <v>336</v>
      </c>
      <c r="R5" s="634"/>
      <c r="S5" s="632"/>
      <c r="T5" s="632"/>
      <c r="U5" s="632"/>
      <c r="V5" s="632"/>
      <c r="W5" s="633"/>
    </row>
    <row r="6" spans="1:23" ht="12.75" x14ac:dyDescent="0.2">
      <c r="A6" s="561" t="s">
        <v>243</v>
      </c>
      <c r="B6" s="608">
        <v>25.71</v>
      </c>
      <c r="D6" s="570" t="s">
        <v>131</v>
      </c>
      <c r="G6" s="574"/>
      <c r="L6" s="577" t="s">
        <v>131</v>
      </c>
      <c r="M6" s="592">
        <v>-161145.72999999998</v>
      </c>
      <c r="N6" s="659">
        <v>17.02266666666668</v>
      </c>
      <c r="O6" s="602">
        <f t="shared" si="0"/>
        <v>5.63</v>
      </c>
      <c r="P6" s="685">
        <f>O58</f>
        <v>5.87</v>
      </c>
      <c r="R6" s="635" t="s">
        <v>273</v>
      </c>
      <c r="S6" s="619" t="s">
        <v>274</v>
      </c>
      <c r="T6" s="613"/>
      <c r="U6" s="613"/>
      <c r="V6" s="613"/>
      <c r="W6" s="636"/>
    </row>
    <row r="7" spans="1:23" ht="12.75" x14ac:dyDescent="0.2">
      <c r="A7" s="562"/>
      <c r="B7" s="563"/>
      <c r="D7" s="571" t="s">
        <v>132</v>
      </c>
      <c r="F7" s="575" t="s">
        <v>249</v>
      </c>
      <c r="G7" s="576">
        <v>5998462.5099999942</v>
      </c>
      <c r="L7" s="577" t="s">
        <v>224</v>
      </c>
      <c r="M7" s="592">
        <v>-14838.03</v>
      </c>
      <c r="N7" s="659">
        <v>10.513249999999994</v>
      </c>
      <c r="O7" s="602">
        <f t="shared" si="0"/>
        <v>0.84</v>
      </c>
      <c r="R7" s="635" t="s">
        <v>275</v>
      </c>
      <c r="S7" s="612" t="s">
        <v>276</v>
      </c>
      <c r="T7" s="614" t="s">
        <v>277</v>
      </c>
      <c r="U7" s="614" t="s">
        <v>278</v>
      </c>
      <c r="V7" s="614" t="s">
        <v>279</v>
      </c>
      <c r="W7" s="637" t="s">
        <v>261</v>
      </c>
    </row>
    <row r="8" spans="1:23" ht="12.75" x14ac:dyDescent="0.2">
      <c r="A8" s="564" t="s">
        <v>59</v>
      </c>
      <c r="B8" s="565">
        <v>0</v>
      </c>
      <c r="D8" s="571" t="s">
        <v>133</v>
      </c>
      <c r="F8" s="577" t="s">
        <v>250</v>
      </c>
      <c r="G8" s="581">
        <v>6267605.1299999962</v>
      </c>
      <c r="L8" s="577" t="s">
        <v>132</v>
      </c>
      <c r="M8" s="592">
        <v>-6954.89</v>
      </c>
      <c r="N8" s="659">
        <v>6.8006666666666611</v>
      </c>
      <c r="O8" s="602">
        <f t="shared" si="0"/>
        <v>0.61</v>
      </c>
      <c r="R8" s="638">
        <v>0</v>
      </c>
      <c r="S8" s="622">
        <v>84887.585938300792</v>
      </c>
      <c r="T8" s="615">
        <v>792.01209042705239</v>
      </c>
      <c r="U8" s="615">
        <v>9863.2810446432086</v>
      </c>
      <c r="V8" s="615">
        <v>36181.261967792823</v>
      </c>
      <c r="W8" s="639">
        <v>131724.14104116388</v>
      </c>
    </row>
    <row r="9" spans="1:23" ht="12.75" x14ac:dyDescent="0.2">
      <c r="A9" s="566" t="s">
        <v>79</v>
      </c>
      <c r="B9" s="567">
        <v>11.77</v>
      </c>
      <c r="D9" s="570" t="s">
        <v>134</v>
      </c>
      <c r="F9" s="579"/>
      <c r="G9" s="582">
        <f>SUM(G7:G8)</f>
        <v>12266067.639999989</v>
      </c>
      <c r="L9" s="577" t="s">
        <v>133</v>
      </c>
      <c r="M9" s="592">
        <v>-28496.97</v>
      </c>
      <c r="N9" s="659">
        <v>29.398916666666693</v>
      </c>
      <c r="O9" s="602">
        <f t="shared" si="0"/>
        <v>0.57999999999999996</v>
      </c>
      <c r="R9" s="634" t="s">
        <v>275</v>
      </c>
      <c r="S9" s="616">
        <v>2068.7172399999999</v>
      </c>
      <c r="T9" s="640"/>
      <c r="U9" s="640">
        <v>5746.5437774462853</v>
      </c>
      <c r="V9" s="640">
        <v>5841.6170000000011</v>
      </c>
      <c r="W9" s="641">
        <v>13656.878017446286</v>
      </c>
    </row>
    <row r="10" spans="1:23" ht="12.75" x14ac:dyDescent="0.2">
      <c r="A10" s="566" t="s">
        <v>80</v>
      </c>
      <c r="B10" s="567">
        <v>13.04</v>
      </c>
      <c r="D10" s="570" t="s">
        <v>135</v>
      </c>
      <c r="L10" s="577" t="s">
        <v>134</v>
      </c>
      <c r="M10" s="592">
        <v>-12220.66</v>
      </c>
      <c r="N10" s="659">
        <v>3.0000000000000013</v>
      </c>
      <c r="O10" s="602">
        <f t="shared" si="0"/>
        <v>2.42</v>
      </c>
      <c r="R10" s="642" t="s">
        <v>261</v>
      </c>
      <c r="S10" s="617">
        <v>86956.30317830079</v>
      </c>
      <c r="T10" s="618">
        <v>792.01209042705239</v>
      </c>
      <c r="U10" s="618">
        <v>15609.824822089493</v>
      </c>
      <c r="V10" s="618">
        <v>42022.878967792822</v>
      </c>
      <c r="W10" s="643">
        <v>145381.01905861017</v>
      </c>
    </row>
    <row r="11" spans="1:23" ht="12.75" x14ac:dyDescent="0.2">
      <c r="A11" s="566" t="s">
        <v>81</v>
      </c>
      <c r="B11" s="567">
        <v>12.77</v>
      </c>
      <c r="D11" s="570" t="s">
        <v>136</v>
      </c>
      <c r="L11" s="577" t="s">
        <v>135</v>
      </c>
      <c r="M11" s="592">
        <v>-358</v>
      </c>
      <c r="N11" s="659">
        <v>0</v>
      </c>
      <c r="O11" s="602">
        <f t="shared" si="0"/>
        <v>0.03</v>
      </c>
      <c r="R11" s="634"/>
      <c r="S11" s="632"/>
      <c r="T11" s="632"/>
      <c r="U11" s="632"/>
      <c r="V11" s="632"/>
      <c r="W11" s="633"/>
    </row>
    <row r="12" spans="1:23" x14ac:dyDescent="0.2">
      <c r="A12" s="566" t="s">
        <v>82</v>
      </c>
      <c r="B12" s="567">
        <v>14.15</v>
      </c>
      <c r="D12" s="570" t="s">
        <v>137</v>
      </c>
      <c r="F12" s="573" t="s">
        <v>337</v>
      </c>
      <c r="L12" s="577" t="s">
        <v>136</v>
      </c>
      <c r="M12" s="592">
        <v>0</v>
      </c>
      <c r="N12" s="659">
        <v>0</v>
      </c>
      <c r="O12" s="683">
        <f t="shared" si="0"/>
        <v>5.87</v>
      </c>
      <c r="R12" s="577"/>
      <c r="W12" s="601"/>
    </row>
    <row r="13" spans="1:23" x14ac:dyDescent="0.2">
      <c r="A13" s="566" t="s">
        <v>244</v>
      </c>
      <c r="B13" s="609">
        <v>22.08</v>
      </c>
      <c r="D13" s="571" t="s">
        <v>138</v>
      </c>
      <c r="L13" s="577" t="s">
        <v>137</v>
      </c>
      <c r="M13" s="592">
        <v>-220769.38</v>
      </c>
      <c r="N13" s="659">
        <v>38.754666666666743</v>
      </c>
      <c r="O13" s="602">
        <f t="shared" si="0"/>
        <v>3.39</v>
      </c>
      <c r="R13" s="577"/>
      <c r="W13" s="601"/>
    </row>
    <row r="14" spans="1:23" x14ac:dyDescent="0.2">
      <c r="A14" s="566" t="s">
        <v>120</v>
      </c>
      <c r="B14" s="609">
        <v>17.34</v>
      </c>
      <c r="D14" s="570" t="s">
        <v>139</v>
      </c>
      <c r="F14" s="583" t="s">
        <v>286</v>
      </c>
      <c r="G14" s="591">
        <f>J19</f>
        <v>667.68000000000006</v>
      </c>
      <c r="I14" s="626" t="s">
        <v>294</v>
      </c>
      <c r="J14" s="559">
        <v>130.05000000000001</v>
      </c>
      <c r="L14" s="577" t="s">
        <v>138</v>
      </c>
      <c r="M14" s="592">
        <v>-274150.01</v>
      </c>
      <c r="N14" s="659">
        <v>7.8174166666666753</v>
      </c>
      <c r="O14" s="602">
        <f t="shared" si="0"/>
        <v>20.87</v>
      </c>
      <c r="R14" s="577" t="s">
        <v>280</v>
      </c>
      <c r="T14" s="621">
        <f>W10</f>
        <v>145381.01905861017</v>
      </c>
      <c r="W14" s="601"/>
    </row>
    <row r="15" spans="1:23" x14ac:dyDescent="0.2">
      <c r="A15" s="568" t="s">
        <v>37</v>
      </c>
      <c r="B15" s="610">
        <v>15.91</v>
      </c>
      <c r="D15" s="570" t="s">
        <v>245</v>
      </c>
      <c r="F15" s="647" t="s">
        <v>287</v>
      </c>
      <c r="I15" s="559" t="s">
        <v>295</v>
      </c>
      <c r="J15" s="559">
        <f>187.7+183.49</f>
        <v>371.19</v>
      </c>
      <c r="L15" s="577" t="s">
        <v>139</v>
      </c>
      <c r="M15" s="592">
        <v>-13969.9</v>
      </c>
      <c r="N15" s="659">
        <v>2.3166666666666669</v>
      </c>
      <c r="O15" s="602">
        <f t="shared" si="0"/>
        <v>3.59</v>
      </c>
      <c r="R15" s="577" t="s">
        <v>281</v>
      </c>
      <c r="T15" s="623">
        <f>S8</f>
        <v>84887.585938300792</v>
      </c>
      <c r="W15" s="601"/>
    </row>
    <row r="16" spans="1:23" ht="12.75" thickBot="1" x14ac:dyDescent="0.25">
      <c r="D16" s="571" t="s">
        <v>331</v>
      </c>
      <c r="I16" s="559" t="s">
        <v>296</v>
      </c>
      <c r="J16" s="559">
        <v>0.97</v>
      </c>
      <c r="L16" s="577" t="s">
        <v>245</v>
      </c>
      <c r="M16" s="592">
        <v>-5394.12</v>
      </c>
      <c r="N16" s="659">
        <v>7.4296666666666624</v>
      </c>
      <c r="O16" s="602">
        <f t="shared" si="0"/>
        <v>0.43</v>
      </c>
      <c r="R16" s="577" t="s">
        <v>284</v>
      </c>
      <c r="T16" s="620">
        <f>T14-T15</f>
        <v>60493.433120309375</v>
      </c>
      <c r="W16" s="601"/>
    </row>
    <row r="17" spans="4:23" x14ac:dyDescent="0.2">
      <c r="D17" s="570" t="s">
        <v>140</v>
      </c>
      <c r="F17" s="573" t="s">
        <v>251</v>
      </c>
      <c r="I17" s="559" t="s">
        <v>297</v>
      </c>
      <c r="J17" s="559">
        <v>144.96</v>
      </c>
      <c r="L17" s="577" t="s">
        <v>331</v>
      </c>
      <c r="M17" s="592">
        <v>-222739.13000000003</v>
      </c>
      <c r="N17" s="659">
        <v>19.592833333333331</v>
      </c>
      <c r="O17" s="602">
        <f t="shared" si="0"/>
        <v>6.77</v>
      </c>
      <c r="R17" s="624" t="s">
        <v>285</v>
      </c>
      <c r="S17" s="625"/>
      <c r="T17" s="644">
        <f>T16/T14</f>
        <v>0.4161026901037303</v>
      </c>
      <c r="U17" s="645"/>
      <c r="V17" s="645"/>
      <c r="W17" s="646"/>
    </row>
    <row r="18" spans="4:23" x14ac:dyDescent="0.2">
      <c r="D18" s="570" t="s">
        <v>141</v>
      </c>
      <c r="I18" s="559" t="s">
        <v>298</v>
      </c>
      <c r="J18" s="559">
        <v>20.51</v>
      </c>
      <c r="L18" s="577" t="s">
        <v>140</v>
      </c>
      <c r="M18" s="592">
        <v>-73707.219999999987</v>
      </c>
      <c r="N18" s="659">
        <v>8.7514166666666675</v>
      </c>
      <c r="O18" s="602">
        <f t="shared" si="0"/>
        <v>5.01</v>
      </c>
    </row>
    <row r="19" spans="4:23" x14ac:dyDescent="0.2">
      <c r="D19" s="570" t="s">
        <v>142</v>
      </c>
      <c r="F19" s="559" t="s">
        <v>252</v>
      </c>
      <c r="G19" s="559">
        <v>210</v>
      </c>
      <c r="J19" s="559">
        <f>SUM(J14:J18)</f>
        <v>667.68000000000006</v>
      </c>
      <c r="L19" s="577" t="s">
        <v>141</v>
      </c>
      <c r="M19" s="592">
        <v>-14194.56</v>
      </c>
      <c r="N19" s="659">
        <v>3.0669166666666627</v>
      </c>
      <c r="O19" s="602">
        <f t="shared" si="0"/>
        <v>2.75</v>
      </c>
    </row>
    <row r="20" spans="4:23" x14ac:dyDescent="0.2">
      <c r="D20" s="570" t="s">
        <v>143</v>
      </c>
      <c r="F20" s="559" t="s">
        <v>253</v>
      </c>
      <c r="G20" s="559">
        <v>8</v>
      </c>
      <c r="L20" s="577" t="s">
        <v>142</v>
      </c>
      <c r="M20" s="592">
        <v>-119338.26000000001</v>
      </c>
      <c r="N20" s="659">
        <v>14.559333333333353</v>
      </c>
      <c r="O20" s="602">
        <f t="shared" si="0"/>
        <v>4.88</v>
      </c>
    </row>
    <row r="21" spans="4:23" x14ac:dyDescent="0.2">
      <c r="D21" s="570" t="s">
        <v>144</v>
      </c>
      <c r="L21" s="577" t="s">
        <v>143</v>
      </c>
      <c r="M21" s="592">
        <v>-15117.130000000001</v>
      </c>
      <c r="N21" s="659">
        <v>1.9062499999999993</v>
      </c>
      <c r="O21" s="602">
        <f t="shared" si="0"/>
        <v>4.72</v>
      </c>
      <c r="R21" s="585" t="s">
        <v>288</v>
      </c>
      <c r="S21" s="600"/>
    </row>
    <row r="22" spans="4:23" x14ac:dyDescent="0.2">
      <c r="D22" s="570" t="s">
        <v>145</v>
      </c>
      <c r="F22" s="585" t="s">
        <v>248</v>
      </c>
      <c r="G22" s="590">
        <f>ROUND(G5/G19/G20/G14,2)</f>
        <v>5.53</v>
      </c>
      <c r="I22" s="592"/>
      <c r="L22" s="577" t="s">
        <v>144</v>
      </c>
      <c r="M22" s="592">
        <v>-11272.81</v>
      </c>
      <c r="N22" s="659">
        <v>7.9373333333333367</v>
      </c>
      <c r="O22" s="602">
        <f t="shared" si="0"/>
        <v>0.85</v>
      </c>
      <c r="R22" s="577" t="s">
        <v>289</v>
      </c>
      <c r="S22" s="601">
        <v>50120</v>
      </c>
    </row>
    <row r="23" spans="4:23" x14ac:dyDescent="0.2">
      <c r="D23" s="571" t="s">
        <v>146</v>
      </c>
      <c r="F23" s="690" t="s">
        <v>268</v>
      </c>
      <c r="G23" s="692">
        <f>ROUND(G9/G19/G20/G14,2)</f>
        <v>10.94</v>
      </c>
      <c r="I23" s="694"/>
      <c r="L23" s="577" t="s">
        <v>145</v>
      </c>
      <c r="M23" s="592">
        <v>-13544</v>
      </c>
      <c r="N23" s="659">
        <v>1.6219166666666671</v>
      </c>
      <c r="O23" s="602">
        <f t="shared" si="0"/>
        <v>4.97</v>
      </c>
      <c r="R23" s="579" t="s">
        <v>290</v>
      </c>
      <c r="S23" s="646">
        <v>50120</v>
      </c>
    </row>
    <row r="24" spans="4:23" x14ac:dyDescent="0.2">
      <c r="D24" s="570" t="s">
        <v>206</v>
      </c>
      <c r="F24" s="691"/>
      <c r="G24" s="693"/>
      <c r="I24" s="694"/>
      <c r="L24" s="577" t="s">
        <v>146</v>
      </c>
      <c r="M24" s="592">
        <v>-164032</v>
      </c>
      <c r="N24" s="659">
        <v>15.595416666666672</v>
      </c>
      <c r="O24" s="602">
        <f t="shared" si="0"/>
        <v>6.26</v>
      </c>
    </row>
    <row r="25" spans="4:23" x14ac:dyDescent="0.2">
      <c r="D25" s="570" t="s">
        <v>292</v>
      </c>
      <c r="G25" s="584">
        <f>SUM(G22:G24)</f>
        <v>16.47</v>
      </c>
      <c r="I25" s="584"/>
      <c r="L25" s="577" t="s">
        <v>206</v>
      </c>
      <c r="M25" s="592">
        <v>-10583.48</v>
      </c>
      <c r="N25" s="659">
        <v>0</v>
      </c>
      <c r="O25" s="603">
        <f t="shared" si="0"/>
        <v>0.9</v>
      </c>
    </row>
    <row r="26" spans="4:23" x14ac:dyDescent="0.2">
      <c r="D26" s="570" t="s">
        <v>242</v>
      </c>
      <c r="L26" s="577" t="s">
        <v>292</v>
      </c>
      <c r="M26" s="592">
        <v>0</v>
      </c>
      <c r="N26" s="659">
        <v>0</v>
      </c>
      <c r="O26" s="683">
        <f t="shared" si="0"/>
        <v>5.87</v>
      </c>
    </row>
    <row r="27" spans="4:23" x14ac:dyDescent="0.2">
      <c r="D27" s="571" t="s">
        <v>147</v>
      </c>
      <c r="L27" s="577" t="s">
        <v>242</v>
      </c>
      <c r="M27" s="592">
        <v>-119487.6</v>
      </c>
      <c r="N27" s="659">
        <v>0</v>
      </c>
      <c r="O27" s="602">
        <f t="shared" si="0"/>
        <v>10.210000000000001</v>
      </c>
    </row>
    <row r="28" spans="4:23" x14ac:dyDescent="0.2">
      <c r="D28" s="570" t="s">
        <v>332</v>
      </c>
      <c r="L28" s="577" t="s">
        <v>147</v>
      </c>
      <c r="M28" s="592">
        <v>-22918.959999999999</v>
      </c>
      <c r="N28" s="659">
        <v>5.772916666666668</v>
      </c>
      <c r="O28" s="602">
        <f t="shared" si="0"/>
        <v>2.36</v>
      </c>
    </row>
    <row r="29" spans="4:23" x14ac:dyDescent="0.2">
      <c r="D29" s="570" t="s">
        <v>149</v>
      </c>
      <c r="L29" s="577" t="s">
        <v>148</v>
      </c>
      <c r="M29" s="592">
        <v>-49653.27</v>
      </c>
      <c r="N29" s="659">
        <v>0</v>
      </c>
      <c r="O29" s="603">
        <f t="shared" si="0"/>
        <v>4.24</v>
      </c>
    </row>
    <row r="30" spans="4:23" x14ac:dyDescent="0.2">
      <c r="D30" s="570" t="s">
        <v>150</v>
      </c>
      <c r="L30" s="577" t="s">
        <v>332</v>
      </c>
      <c r="M30" s="592">
        <v>-26843.279999999999</v>
      </c>
      <c r="N30" s="659">
        <v>3.9890833333333324</v>
      </c>
      <c r="O30" s="602">
        <f t="shared" si="0"/>
        <v>4.01</v>
      </c>
    </row>
    <row r="31" spans="4:23" x14ac:dyDescent="0.2">
      <c r="D31" s="570" t="s">
        <v>151</v>
      </c>
      <c r="L31" s="577" t="s">
        <v>149</v>
      </c>
      <c r="M31" s="592">
        <v>-53717.48</v>
      </c>
      <c r="N31" s="659">
        <v>1.8759166666666669</v>
      </c>
      <c r="O31" s="602">
        <f t="shared" si="0"/>
        <v>17.04</v>
      </c>
    </row>
    <row r="32" spans="4:23" x14ac:dyDescent="0.2">
      <c r="D32" s="570" t="s">
        <v>152</v>
      </c>
      <c r="L32" s="577" t="s">
        <v>150</v>
      </c>
      <c r="M32" s="592">
        <v>-77638.94</v>
      </c>
      <c r="N32" s="659">
        <v>6.4714999999999998</v>
      </c>
      <c r="O32" s="602">
        <f t="shared" si="0"/>
        <v>7.14</v>
      </c>
    </row>
    <row r="33" spans="4:15" x14ac:dyDescent="0.2">
      <c r="D33" s="570" t="s">
        <v>153</v>
      </c>
      <c r="L33" s="577" t="s">
        <v>151</v>
      </c>
      <c r="M33" s="592">
        <v>-320583.45</v>
      </c>
      <c r="N33" s="659">
        <v>3.8655833333333329</v>
      </c>
      <c r="O33" s="602">
        <f t="shared" si="0"/>
        <v>49.36</v>
      </c>
    </row>
    <row r="34" spans="4:15" x14ac:dyDescent="0.2">
      <c r="D34" s="571" t="s">
        <v>154</v>
      </c>
      <c r="L34" s="577" t="s">
        <v>152</v>
      </c>
      <c r="M34" s="592">
        <v>-15445.22</v>
      </c>
      <c r="N34" s="659">
        <v>2.1235833333333329</v>
      </c>
      <c r="O34" s="602">
        <f t="shared" si="0"/>
        <v>4.33</v>
      </c>
    </row>
    <row r="35" spans="4:15" x14ac:dyDescent="0.2">
      <c r="D35" s="571" t="s">
        <v>333</v>
      </c>
      <c r="L35" s="577" t="s">
        <v>153</v>
      </c>
      <c r="M35" s="592">
        <v>-29644.84</v>
      </c>
      <c r="N35" s="659">
        <v>3.7725833333333343</v>
      </c>
      <c r="O35" s="602">
        <f t="shared" si="0"/>
        <v>4.68</v>
      </c>
    </row>
    <row r="36" spans="4:15" x14ac:dyDescent="0.2">
      <c r="D36" s="570" t="s">
        <v>155</v>
      </c>
      <c r="L36" s="577" t="s">
        <v>154</v>
      </c>
      <c r="M36" s="592">
        <v>-126403.69</v>
      </c>
      <c r="N36" s="659">
        <v>7.5819166666666629</v>
      </c>
      <c r="O36" s="602">
        <f t="shared" si="0"/>
        <v>9.92</v>
      </c>
    </row>
    <row r="37" spans="4:15" x14ac:dyDescent="0.2">
      <c r="D37" s="570" t="s">
        <v>156</v>
      </c>
      <c r="L37" s="577" t="s">
        <v>333</v>
      </c>
      <c r="M37" s="592">
        <v>-167967.75</v>
      </c>
      <c r="N37" s="659">
        <v>10.839749999999993</v>
      </c>
      <c r="O37" s="602">
        <f t="shared" si="0"/>
        <v>9.2200000000000006</v>
      </c>
    </row>
    <row r="38" spans="4:15" x14ac:dyDescent="0.2">
      <c r="D38" s="570" t="s">
        <v>157</v>
      </c>
      <c r="L38" s="577" t="s">
        <v>155</v>
      </c>
      <c r="M38" s="592">
        <v>-67088.260000000009</v>
      </c>
      <c r="N38" s="659">
        <v>13.325916666666672</v>
      </c>
      <c r="O38" s="602">
        <f t="shared" si="0"/>
        <v>3</v>
      </c>
    </row>
    <row r="39" spans="4:15" x14ac:dyDescent="0.2">
      <c r="D39" s="570" t="s">
        <v>158</v>
      </c>
      <c r="L39" s="577" t="s">
        <v>156</v>
      </c>
      <c r="M39" s="592">
        <v>-8865.25</v>
      </c>
      <c r="N39" s="659">
        <v>6.8199166666666651</v>
      </c>
      <c r="O39" s="602">
        <f t="shared" si="0"/>
        <v>0.77</v>
      </c>
    </row>
    <row r="40" spans="4:15" x14ac:dyDescent="0.2">
      <c r="D40" s="570" t="s">
        <v>159</v>
      </c>
      <c r="L40" s="577" t="s">
        <v>157</v>
      </c>
      <c r="M40" s="592">
        <v>-139473.78</v>
      </c>
      <c r="N40" s="659">
        <v>7.1334166666666681</v>
      </c>
      <c r="O40" s="602">
        <f t="shared" si="0"/>
        <v>11.64</v>
      </c>
    </row>
    <row r="41" spans="4:15" x14ac:dyDescent="0.2">
      <c r="D41" s="571" t="s">
        <v>160</v>
      </c>
      <c r="L41" s="577" t="s">
        <v>158</v>
      </c>
      <c r="M41" s="592">
        <v>-229273.7</v>
      </c>
      <c r="N41" s="659">
        <v>22.754333333333324</v>
      </c>
      <c r="O41" s="602">
        <f t="shared" si="0"/>
        <v>6</v>
      </c>
    </row>
    <row r="42" spans="4:15" x14ac:dyDescent="0.2">
      <c r="D42" s="571" t="s">
        <v>161</v>
      </c>
      <c r="L42" s="577" t="s">
        <v>159</v>
      </c>
      <c r="M42" s="592">
        <v>-65541.61</v>
      </c>
      <c r="N42" s="659">
        <v>4.1839166666666685</v>
      </c>
      <c r="O42" s="602">
        <f t="shared" si="0"/>
        <v>9.32</v>
      </c>
    </row>
    <row r="43" spans="4:15" x14ac:dyDescent="0.2">
      <c r="D43" s="570" t="s">
        <v>162</v>
      </c>
      <c r="L43" s="577" t="s">
        <v>160</v>
      </c>
      <c r="M43" s="592">
        <v>-7621</v>
      </c>
      <c r="N43" s="659">
        <v>0.5</v>
      </c>
      <c r="O43" s="602">
        <f t="shared" si="0"/>
        <v>9.07</v>
      </c>
    </row>
    <row r="44" spans="4:15" x14ac:dyDescent="0.2">
      <c r="D44" s="571" t="s">
        <v>163</v>
      </c>
      <c r="L44" s="577" t="s">
        <v>161</v>
      </c>
      <c r="M44" s="592">
        <v>-94476.41</v>
      </c>
      <c r="N44" s="659">
        <v>5.0589166666666694</v>
      </c>
      <c r="O44" s="602">
        <f t="shared" si="0"/>
        <v>11.12</v>
      </c>
    </row>
    <row r="45" spans="4:15" x14ac:dyDescent="0.2">
      <c r="D45" s="570" t="s">
        <v>164</v>
      </c>
      <c r="L45" s="577" t="s">
        <v>162</v>
      </c>
      <c r="M45" s="592">
        <v>-32035.56</v>
      </c>
      <c r="N45" s="659">
        <v>3.5969999999999995</v>
      </c>
      <c r="O45" s="602">
        <f t="shared" si="0"/>
        <v>5.3</v>
      </c>
    </row>
    <row r="46" spans="4:15" x14ac:dyDescent="0.2">
      <c r="D46" s="570" t="s">
        <v>165</v>
      </c>
      <c r="L46" s="577" t="s">
        <v>163</v>
      </c>
      <c r="M46" s="592">
        <v>-264144.81</v>
      </c>
      <c r="N46" s="659">
        <v>7.2901666666666678</v>
      </c>
      <c r="O46" s="602">
        <f t="shared" si="0"/>
        <v>21.57</v>
      </c>
    </row>
    <row r="47" spans="4:15" x14ac:dyDescent="0.2">
      <c r="D47" s="570" t="s">
        <v>166</v>
      </c>
      <c r="L47" s="577" t="s">
        <v>164</v>
      </c>
      <c r="M47" s="592">
        <v>-8767.14</v>
      </c>
      <c r="N47" s="659">
        <v>0.81858333333333355</v>
      </c>
      <c r="O47" s="602">
        <f t="shared" si="0"/>
        <v>6.38</v>
      </c>
    </row>
    <row r="48" spans="4:15" x14ac:dyDescent="0.2">
      <c r="D48" s="570" t="s">
        <v>167</v>
      </c>
      <c r="L48" s="577" t="s">
        <v>165</v>
      </c>
      <c r="M48" s="592">
        <v>-57054.549999999996</v>
      </c>
      <c r="N48" s="659">
        <v>5.4407500000000013</v>
      </c>
      <c r="O48" s="602">
        <f t="shared" si="0"/>
        <v>6.24</v>
      </c>
    </row>
    <row r="49" spans="4:15" x14ac:dyDescent="0.2">
      <c r="D49" s="570" t="s">
        <v>168</v>
      </c>
      <c r="L49" s="577" t="s">
        <v>166</v>
      </c>
      <c r="M49" s="592">
        <v>-2037</v>
      </c>
      <c r="N49" s="659">
        <v>0.75</v>
      </c>
      <c r="O49" s="602">
        <f t="shared" si="0"/>
        <v>1.62</v>
      </c>
    </row>
    <row r="50" spans="4:15" x14ac:dyDescent="0.2">
      <c r="D50" s="570" t="s">
        <v>241</v>
      </c>
      <c r="L50" s="577" t="s">
        <v>167</v>
      </c>
      <c r="M50" s="592">
        <v>-55264.33</v>
      </c>
      <c r="N50" s="659">
        <v>2.1375000000000002</v>
      </c>
      <c r="O50" s="602">
        <f t="shared" si="0"/>
        <v>15.39</v>
      </c>
    </row>
    <row r="51" spans="4:15" x14ac:dyDescent="0.2">
      <c r="D51" s="570" t="s">
        <v>169</v>
      </c>
      <c r="L51" s="577" t="s">
        <v>168</v>
      </c>
      <c r="M51" s="592">
        <v>-26345.1</v>
      </c>
      <c r="N51" s="659">
        <v>8.1536666666666644</v>
      </c>
      <c r="O51" s="602">
        <f t="shared" si="0"/>
        <v>1.92</v>
      </c>
    </row>
    <row r="52" spans="4:15" x14ac:dyDescent="0.2">
      <c r="D52" s="571" t="s">
        <v>335</v>
      </c>
      <c r="L52" s="577" t="s">
        <v>241</v>
      </c>
      <c r="M52" s="592">
        <v>-994</v>
      </c>
      <c r="N52" s="659">
        <v>0.41666666666666663</v>
      </c>
      <c r="O52" s="602">
        <f t="shared" si="0"/>
        <v>1.42</v>
      </c>
    </row>
    <row r="53" spans="4:15" x14ac:dyDescent="0.2">
      <c r="D53" s="570" t="s">
        <v>170</v>
      </c>
      <c r="L53" s="577" t="s">
        <v>169</v>
      </c>
      <c r="M53" s="592">
        <v>-34124.869999999995</v>
      </c>
      <c r="N53" s="659">
        <v>4.0779166666666651</v>
      </c>
      <c r="O53" s="602">
        <f t="shared" si="0"/>
        <v>4.9800000000000004</v>
      </c>
    </row>
    <row r="54" spans="4:15" x14ac:dyDescent="0.2">
      <c r="D54" s="570" t="s">
        <v>171</v>
      </c>
      <c r="L54" s="577" t="s">
        <v>170</v>
      </c>
      <c r="M54" s="592">
        <v>-7649.65</v>
      </c>
      <c r="N54" s="659">
        <v>4.4583333333333304</v>
      </c>
      <c r="O54" s="602">
        <f t="shared" si="0"/>
        <v>1.02</v>
      </c>
    </row>
    <row r="55" spans="4:15" x14ac:dyDescent="0.2">
      <c r="D55" s="570" t="s">
        <v>172</v>
      </c>
      <c r="L55" s="577" t="s">
        <v>171</v>
      </c>
      <c r="M55" s="592">
        <v>-60057.68</v>
      </c>
      <c r="N55" s="659">
        <v>8.9851666666666521</v>
      </c>
      <c r="O55" s="602">
        <f t="shared" si="0"/>
        <v>3.98</v>
      </c>
    </row>
    <row r="56" spans="4:15" x14ac:dyDescent="0.2">
      <c r="D56" s="572" t="s">
        <v>173</v>
      </c>
      <c r="L56" s="577" t="s">
        <v>172</v>
      </c>
      <c r="M56" s="592">
        <v>-99093.18</v>
      </c>
      <c r="N56" s="659">
        <v>12.44608333333335</v>
      </c>
      <c r="O56" s="602">
        <f t="shared" si="0"/>
        <v>4.74</v>
      </c>
    </row>
    <row r="57" spans="4:15" x14ac:dyDescent="0.2">
      <c r="L57" s="577" t="s">
        <v>173</v>
      </c>
      <c r="M57" s="592">
        <v>-16779.46</v>
      </c>
      <c r="N57" s="659">
        <v>1.9888333333333335</v>
      </c>
      <c r="O57" s="602">
        <f t="shared" si="0"/>
        <v>5.0199999999999996</v>
      </c>
    </row>
    <row r="58" spans="4:15" x14ac:dyDescent="0.2">
      <c r="L58" s="604" t="s">
        <v>261</v>
      </c>
      <c r="M58" s="605">
        <f>SUM(M4:M57)</f>
        <v>-3711895.4800000009</v>
      </c>
      <c r="N58" s="660">
        <f>SUM(N4:N57)</f>
        <v>376.26333333333338</v>
      </c>
      <c r="O58" s="684">
        <f>ROUND(IFERROR(-M58/$G$19/$G$20/N58,-M58/$G$19/$G$20/$P$3),2)</f>
        <v>5.87</v>
      </c>
    </row>
    <row r="59" spans="4:15" x14ac:dyDescent="0.2">
      <c r="N59" s="661">
        <f>AVERAGE(N4:N57)</f>
        <v>6.9678395061728402</v>
      </c>
    </row>
    <row r="60" spans="4:15" x14ac:dyDescent="0.2">
      <c r="N60" s="662" t="s">
        <v>262</v>
      </c>
    </row>
  </sheetData>
  <sortState ref="D3:D56">
    <sortCondition ref="D3"/>
  </sortState>
  <mergeCells count="3">
    <mergeCell ref="F23:F24"/>
    <mergeCell ref="G23:G24"/>
    <mergeCell ref="I23:I24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indexed="10"/>
    <pageSetUpPr fitToPage="1"/>
  </sheetPr>
  <dimension ref="A1:U115"/>
  <sheetViews>
    <sheetView tabSelected="1" topLeftCell="A64" zoomScale="85" zoomScaleNormal="80" zoomScaleSheetLayoutView="85" workbookViewId="0">
      <selection activeCell="H33" sqref="H33"/>
    </sheetView>
  </sheetViews>
  <sheetFormatPr baseColWidth="10" defaultRowHeight="18.75" customHeight="1" x14ac:dyDescent="0.2"/>
  <cols>
    <col min="1" max="1" width="3.5703125" style="2" customWidth="1"/>
    <col min="2" max="2" width="4.28515625" style="1" customWidth="1"/>
    <col min="3" max="3" width="11.5703125" style="1" customWidth="1"/>
    <col min="4" max="4" width="38.42578125" style="1" customWidth="1"/>
    <col min="5" max="5" width="17.140625" style="1" customWidth="1"/>
    <col min="6" max="6" width="17.140625" style="153" customWidth="1"/>
    <col min="7" max="9" width="17.140625" style="1" customWidth="1"/>
    <col min="10" max="11" width="1" style="1" customWidth="1"/>
    <col min="12" max="12" width="17.140625" style="1" customWidth="1"/>
    <col min="13" max="13" width="1" style="1" customWidth="1"/>
    <col min="14" max="14" width="17.140625" style="1" customWidth="1"/>
    <col min="15" max="16" width="2.85546875" style="2" customWidth="1"/>
    <col min="17" max="17" width="11.42578125" style="2"/>
    <col min="18" max="18" width="3" style="2" customWidth="1"/>
    <col min="19" max="19" width="11.42578125" style="2"/>
    <col min="20" max="20" width="13" style="2" customWidth="1"/>
    <col min="21" max="21" width="1.5703125" style="2" customWidth="1"/>
    <col min="22" max="16384" width="11.42578125" style="2"/>
  </cols>
  <sheetData>
    <row r="1" spans="2:21" s="456" customFormat="1" ht="18.75" customHeight="1" x14ac:dyDescent="0.25">
      <c r="B1" s="717" t="s">
        <v>114</v>
      </c>
      <c r="C1" s="717"/>
      <c r="D1" s="717"/>
      <c r="F1" s="366"/>
      <c r="G1" s="553"/>
      <c r="H1" s="553"/>
      <c r="I1" s="553"/>
      <c r="J1" s="355"/>
      <c r="K1" s="355"/>
      <c r="L1" s="355"/>
      <c r="M1" s="520"/>
      <c r="N1" s="520"/>
    </row>
    <row r="2" spans="2:21" s="448" customFormat="1" ht="18.75" customHeight="1" x14ac:dyDescent="0.25">
      <c r="B2" s="521"/>
      <c r="C2" s="522" t="s">
        <v>223</v>
      </c>
      <c r="D2" s="552" t="s">
        <v>340</v>
      </c>
      <c r="E2" s="523"/>
      <c r="F2" s="554"/>
      <c r="G2" s="553"/>
      <c r="H2" s="553"/>
      <c r="I2" s="553"/>
      <c r="J2" s="352"/>
      <c r="K2" s="352"/>
      <c r="L2" s="352"/>
    </row>
    <row r="3" spans="2:21" s="448" customFormat="1" ht="18.75" customHeight="1" x14ac:dyDescent="0.25">
      <c r="B3" s="525"/>
      <c r="C3" s="525"/>
      <c r="D3" s="526"/>
      <c r="E3" s="527"/>
      <c r="F3" s="555"/>
      <c r="G3" s="524"/>
      <c r="H3" s="524"/>
      <c r="I3" s="556"/>
      <c r="J3" s="352"/>
      <c r="K3" s="352"/>
      <c r="L3" s="352"/>
    </row>
    <row r="4" spans="2:21" s="456" customFormat="1" ht="30" customHeight="1" thickBot="1" x14ac:dyDescent="0.3">
      <c r="B4" s="528" t="s">
        <v>113</v>
      </c>
      <c r="C4" s="519"/>
      <c r="D4" s="519"/>
      <c r="E4" s="519"/>
      <c r="F4" s="550"/>
      <c r="G4" s="550"/>
      <c r="H4" s="550"/>
      <c r="I4" s="715" t="s">
        <v>227</v>
      </c>
      <c r="J4" s="715"/>
      <c r="K4" s="715"/>
      <c r="L4" s="715"/>
      <c r="M4" s="715"/>
      <c r="N4" s="716"/>
      <c r="O4" s="279"/>
      <c r="Q4" s="448"/>
    </row>
    <row r="5" spans="2:21" ht="15.75" thickBot="1" x14ac:dyDescent="0.3">
      <c r="B5" s="3"/>
      <c r="C5" s="7"/>
      <c r="D5" s="8" t="s">
        <v>2</v>
      </c>
      <c r="E5" s="8"/>
      <c r="F5" s="682"/>
      <c r="G5" s="5"/>
      <c r="H5" s="9"/>
      <c r="I5" s="702"/>
      <c r="J5" s="702"/>
      <c r="K5" s="702"/>
      <c r="L5" s="702"/>
      <c r="M5" s="5"/>
      <c r="N5" s="97"/>
      <c r="O5" s="18"/>
    </row>
    <row r="6" spans="2:21" ht="18.75" customHeight="1" x14ac:dyDescent="0.25">
      <c r="B6" s="10"/>
      <c r="C6" s="7"/>
      <c r="D6" s="8" t="s">
        <v>234</v>
      </c>
      <c r="E6" s="5"/>
      <c r="F6" s="703" t="s">
        <v>239</v>
      </c>
      <c r="G6" s="704"/>
      <c r="H6" s="704"/>
      <c r="I6" s="704"/>
      <c r="J6" s="704"/>
      <c r="K6" s="704"/>
      <c r="L6" s="704"/>
      <c r="M6" s="5"/>
      <c r="N6" s="5"/>
      <c r="O6" s="3"/>
    </row>
    <row r="7" spans="2:21" ht="18.75" customHeight="1" x14ac:dyDescent="0.25">
      <c r="B7" s="10"/>
      <c r="C7" s="7"/>
      <c r="D7" s="5"/>
      <c r="E7" s="5"/>
      <c r="F7" s="352"/>
      <c r="G7" s="172"/>
      <c r="H7" s="172"/>
      <c r="I7" s="172"/>
      <c r="J7" s="5"/>
      <c r="K7" s="5"/>
      <c r="L7" s="5"/>
      <c r="M7" s="5"/>
      <c r="N7" s="5"/>
      <c r="O7" s="3"/>
    </row>
    <row r="8" spans="2:21" ht="18.75" customHeight="1" thickBot="1" x14ac:dyDescent="0.3">
      <c r="B8" s="4" t="s">
        <v>8</v>
      </c>
      <c r="C8" s="5"/>
      <c r="D8" s="5"/>
      <c r="E8" s="5"/>
      <c r="F8" s="6"/>
      <c r="G8" s="5"/>
      <c r="H8" s="9"/>
      <c r="I8" s="5"/>
      <c r="J8" s="5"/>
      <c r="K8" s="5"/>
      <c r="L8" s="9" t="s">
        <v>236</v>
      </c>
      <c r="M8" s="5"/>
      <c r="N8" s="5"/>
      <c r="O8" s="3"/>
    </row>
    <row r="9" spans="2:21" ht="15" x14ac:dyDescent="0.25">
      <c r="B9" s="11"/>
      <c r="C9" s="722"/>
      <c r="D9" s="722"/>
      <c r="E9" s="722"/>
      <c r="F9" s="722"/>
      <c r="G9" s="722"/>
      <c r="H9" s="722"/>
      <c r="I9" s="545"/>
      <c r="J9" s="545"/>
      <c r="K9" s="545"/>
      <c r="L9" s="705"/>
      <c r="M9" s="705"/>
      <c r="N9" s="706"/>
      <c r="O9" s="3"/>
      <c r="P9" s="206"/>
      <c r="Q9" s="723" t="s">
        <v>104</v>
      </c>
      <c r="R9" s="723"/>
      <c r="S9" s="723"/>
      <c r="T9" s="723"/>
      <c r="U9" s="500"/>
    </row>
    <row r="10" spans="2:21" ht="15" x14ac:dyDescent="0.25">
      <c r="B10" s="11"/>
      <c r="C10" s="722"/>
      <c r="D10" s="722"/>
      <c r="E10" s="722"/>
      <c r="F10" s="722"/>
      <c r="G10" s="722"/>
      <c r="H10" s="722"/>
      <c r="I10" s="545"/>
      <c r="J10" s="545"/>
      <c r="K10" s="545"/>
      <c r="L10" s="546"/>
      <c r="M10" s="546"/>
      <c r="N10" s="546"/>
      <c r="O10" s="3"/>
      <c r="P10" s="207"/>
      <c r="Q10" s="547"/>
      <c r="R10" s="547"/>
      <c r="S10" s="547"/>
      <c r="T10" s="547"/>
      <c r="U10" s="548"/>
    </row>
    <row r="11" spans="2:21" ht="15" x14ac:dyDescent="0.25">
      <c r="B11" s="11"/>
      <c r="C11" s="722"/>
      <c r="D11" s="722"/>
      <c r="E11" s="722"/>
      <c r="F11" s="722"/>
      <c r="G11" s="722"/>
      <c r="H11" s="722"/>
      <c r="I11" s="545"/>
      <c r="J11" s="545"/>
      <c r="K11" s="545"/>
      <c r="L11" s="546"/>
      <c r="M11" s="546"/>
      <c r="N11" s="546"/>
      <c r="O11" s="3"/>
      <c r="P11" s="207"/>
      <c r="Q11" s="547"/>
      <c r="R11" s="547"/>
      <c r="S11" s="547"/>
      <c r="T11" s="547"/>
      <c r="U11" s="548"/>
    </row>
    <row r="12" spans="2:21" ht="18.75" customHeight="1" x14ac:dyDescent="0.25">
      <c r="B12" s="4" t="s">
        <v>233</v>
      </c>
      <c r="C12" s="5"/>
      <c r="D12" s="5"/>
      <c r="E12" s="5"/>
      <c r="F12" s="6"/>
      <c r="G12" s="5"/>
      <c r="H12" s="5"/>
      <c r="I12" s="5"/>
      <c r="J12" s="5"/>
      <c r="K12" s="5"/>
      <c r="L12" s="5"/>
      <c r="M12" s="5"/>
      <c r="N12" s="5"/>
      <c r="O12" s="3"/>
      <c r="P12" s="207"/>
      <c r="Q12" s="18"/>
      <c r="R12" s="18"/>
      <c r="S12" s="18"/>
      <c r="T12" s="18"/>
      <c r="U12" s="208"/>
    </row>
    <row r="13" spans="2:21" ht="18.75" customHeight="1" x14ac:dyDescent="0.2">
      <c r="B13" s="11"/>
      <c r="C13" s="721"/>
      <c r="D13" s="721"/>
      <c r="E13" s="721"/>
      <c r="F13" s="721"/>
      <c r="G13" s="721"/>
      <c r="H13" s="721"/>
      <c r="I13" s="721"/>
      <c r="J13" s="721"/>
      <c r="K13" s="721"/>
      <c r="L13" s="721"/>
      <c r="M13" s="721"/>
      <c r="N13" s="721"/>
      <c r="O13" s="3"/>
      <c r="P13" s="207"/>
      <c r="Q13" s="209"/>
      <c r="R13" s="18"/>
      <c r="S13" s="18" t="s">
        <v>102</v>
      </c>
      <c r="T13" s="18"/>
      <c r="U13" s="208"/>
    </row>
    <row r="14" spans="2:21" ht="18.75" customHeight="1" x14ac:dyDescent="0.25">
      <c r="B14" s="4" t="s">
        <v>4</v>
      </c>
      <c r="C14" s="5"/>
      <c r="D14" s="5"/>
      <c r="E14" s="5"/>
      <c r="F14" s="6"/>
      <c r="G14" s="5"/>
      <c r="H14" s="5"/>
      <c r="I14" s="5"/>
      <c r="J14" s="5"/>
      <c r="K14" s="5"/>
      <c r="L14" s="5"/>
      <c r="M14" s="5"/>
      <c r="N14" s="5"/>
      <c r="O14" s="3"/>
      <c r="P14" s="207"/>
      <c r="Q14" s="203"/>
      <c r="R14" s="18"/>
      <c r="S14" s="18" t="s">
        <v>112</v>
      </c>
      <c r="T14" s="18"/>
      <c r="U14" s="208"/>
    </row>
    <row r="15" spans="2:21" ht="18.75" customHeight="1" x14ac:dyDescent="0.2">
      <c r="B15" s="11"/>
      <c r="C15" s="721"/>
      <c r="D15" s="721"/>
      <c r="E15" s="721"/>
      <c r="F15" s="721"/>
      <c r="G15" s="721"/>
      <c r="H15" s="721"/>
      <c r="I15" s="721"/>
      <c r="J15" s="721"/>
      <c r="K15" s="721"/>
      <c r="L15" s="721"/>
      <c r="M15" s="721"/>
      <c r="N15" s="721"/>
      <c r="O15" s="3"/>
      <c r="P15" s="207"/>
      <c r="Q15" s="210"/>
      <c r="R15" s="18"/>
      <c r="S15" s="18" t="s">
        <v>103</v>
      </c>
      <c r="T15" s="18"/>
      <c r="U15" s="208"/>
    </row>
    <row r="16" spans="2:21" ht="18.75" customHeight="1" x14ac:dyDescent="0.2">
      <c r="B16" s="11"/>
      <c r="C16" s="5"/>
      <c r="D16" s="6"/>
      <c r="E16" s="6"/>
      <c r="F16" s="5"/>
      <c r="G16" s="6" t="s">
        <v>9</v>
      </c>
      <c r="H16" s="6" t="s">
        <v>10</v>
      </c>
      <c r="I16" s="5"/>
      <c r="J16" s="5"/>
      <c r="K16" s="5"/>
      <c r="L16" s="5"/>
      <c r="M16" s="5"/>
      <c r="N16" s="5"/>
      <c r="O16" s="3"/>
      <c r="P16" s="207"/>
      <c r="Q16" s="211"/>
      <c r="R16" s="18"/>
      <c r="S16" s="18" t="s">
        <v>110</v>
      </c>
      <c r="T16" s="18"/>
      <c r="U16" s="208"/>
    </row>
    <row r="17" spans="2:21" ht="18.75" customHeight="1" x14ac:dyDescent="0.25">
      <c r="B17" s="4" t="s">
        <v>11</v>
      </c>
      <c r="C17" s="9"/>
      <c r="D17" s="12"/>
      <c r="E17" s="12"/>
      <c r="F17" s="718">
        <v>45292</v>
      </c>
      <c r="G17" s="718"/>
      <c r="H17" s="719">
        <v>45657</v>
      </c>
      <c r="I17" s="720"/>
      <c r="J17" s="5"/>
      <c r="K17" s="5"/>
      <c r="L17" s="5"/>
      <c r="M17" s="5"/>
      <c r="N17" s="5"/>
      <c r="O17" s="3"/>
      <c r="P17" s="207"/>
      <c r="Q17" s="172"/>
      <c r="R17" s="18"/>
      <c r="S17" s="729"/>
      <c r="T17" s="730"/>
      <c r="U17" s="731"/>
    </row>
    <row r="18" spans="2:21" s="1" customFormat="1" ht="18.75" customHeight="1" thickBot="1" x14ac:dyDescent="0.3">
      <c r="B18" s="4"/>
      <c r="C18" s="9"/>
      <c r="D18" s="12"/>
      <c r="E18" s="12"/>
      <c r="F18" s="9"/>
      <c r="G18" s="13"/>
      <c r="H18" s="13"/>
      <c r="I18" s="5"/>
      <c r="J18" s="5"/>
      <c r="K18" s="5"/>
      <c r="L18" s="5"/>
      <c r="M18" s="5"/>
      <c r="N18" s="5"/>
      <c r="O18" s="11"/>
      <c r="P18" s="251"/>
      <c r="Q18" s="142"/>
      <c r="R18" s="142"/>
      <c r="S18" s="142"/>
      <c r="T18" s="142"/>
      <c r="U18" s="252"/>
    </row>
    <row r="19" spans="2:21" s="18" customFormat="1" ht="18.75" customHeight="1" x14ac:dyDescent="0.25">
      <c r="B19" s="4" t="s">
        <v>12</v>
      </c>
      <c r="C19" s="9"/>
      <c r="D19" s="14"/>
      <c r="E19" s="14" t="s">
        <v>240</v>
      </c>
      <c r="F19" s="15"/>
      <c r="G19" s="16">
        <f>SUM(H25:H38)</f>
        <v>0</v>
      </c>
      <c r="H19" s="17" t="s">
        <v>3</v>
      </c>
      <c r="I19" s="14"/>
      <c r="J19" s="14"/>
      <c r="K19" s="14"/>
      <c r="L19" s="17"/>
      <c r="M19" s="17"/>
      <c r="N19" s="5"/>
      <c r="O19" s="3"/>
    </row>
    <row r="20" spans="2:21" s="18" customFormat="1" ht="18.75" customHeight="1" x14ac:dyDescent="0.25">
      <c r="B20" s="4"/>
      <c r="C20" s="9"/>
      <c r="D20" s="14"/>
      <c r="E20" s="14" t="s">
        <v>40</v>
      </c>
      <c r="F20" s="15"/>
      <c r="G20" s="16">
        <f>SUM(H41:H46)</f>
        <v>0</v>
      </c>
      <c r="H20" s="17" t="s">
        <v>3</v>
      </c>
      <c r="I20" s="14"/>
      <c r="J20" s="14"/>
      <c r="K20" s="14"/>
      <c r="L20" s="17"/>
      <c r="M20" s="17"/>
      <c r="N20" s="5"/>
      <c r="O20" s="3"/>
    </row>
    <row r="21" spans="2:21" ht="18.75" customHeight="1" thickBot="1" x14ac:dyDescent="0.3">
      <c r="B21" s="20"/>
      <c r="C21" s="21"/>
      <c r="D21" s="22"/>
      <c r="E21" s="22"/>
      <c r="F21" s="23"/>
      <c r="G21" s="549">
        <f>G20+G19</f>
        <v>0</v>
      </c>
      <c r="H21" s="318"/>
      <c r="I21" s="22"/>
      <c r="J21" s="22"/>
      <c r="K21" s="726"/>
      <c r="L21" s="726"/>
      <c r="M21" s="726"/>
      <c r="N21" s="727"/>
      <c r="O21" s="18"/>
    </row>
    <row r="22" spans="2:21" s="18" customFormat="1" ht="15.75" hidden="1" thickTop="1" x14ac:dyDescent="0.25">
      <c r="B22" s="4"/>
      <c r="C22" s="9"/>
      <c r="D22" s="14"/>
      <c r="E22" s="14"/>
      <c r="F22" s="15"/>
      <c r="G22" s="19"/>
      <c r="H22" s="17"/>
      <c r="I22" s="14"/>
      <c r="J22" s="14"/>
      <c r="K22" s="14"/>
      <c r="L22" s="24"/>
      <c r="M22" s="24"/>
      <c r="N22" s="24"/>
      <c r="O22" s="3"/>
    </row>
    <row r="23" spans="2:21" ht="24.95" customHeight="1" thickTop="1" x14ac:dyDescent="0.25">
      <c r="B23" s="25" t="s">
        <v>64</v>
      </c>
      <c r="C23" s="26"/>
      <c r="D23" s="5"/>
      <c r="E23" s="6" t="s">
        <v>54</v>
      </c>
      <c r="F23" s="27" t="s">
        <v>77</v>
      </c>
      <c r="G23" s="29" t="s">
        <v>13</v>
      </c>
      <c r="H23" s="29" t="s">
        <v>107</v>
      </c>
      <c r="I23" s="27" t="s">
        <v>14</v>
      </c>
      <c r="J23" s="28"/>
      <c r="K23" s="28"/>
      <c r="L23" s="186"/>
      <c r="M23" s="5"/>
      <c r="N23" s="230"/>
      <c r="O23" s="18"/>
    </row>
    <row r="24" spans="2:21" ht="18.75" customHeight="1" x14ac:dyDescent="0.2">
      <c r="B24" s="711"/>
      <c r="C24" s="26" t="s">
        <v>15</v>
      </c>
      <c r="D24" s="98"/>
      <c r="E24" s="551" t="s">
        <v>235</v>
      </c>
      <c r="F24" s="212"/>
      <c r="G24" s="212"/>
      <c r="H24" s="213"/>
      <c r="I24" s="213"/>
      <c r="J24" s="28"/>
      <c r="K24" s="28"/>
      <c r="L24" s="6" t="s">
        <v>43</v>
      </c>
      <c r="M24" s="5"/>
      <c r="N24" s="264" t="s">
        <v>44</v>
      </c>
      <c r="O24" s="18"/>
    </row>
    <row r="25" spans="2:21" ht="18.75" customHeight="1" x14ac:dyDescent="0.2">
      <c r="B25" s="711"/>
      <c r="C25" s="701"/>
      <c r="D25" s="30"/>
      <c r="E25" s="492" t="s">
        <v>59</v>
      </c>
      <c r="F25" s="336">
        <f>H25/8</f>
        <v>0</v>
      </c>
      <c r="G25" s="529">
        <f t="shared" ref="G25:G30" si="0">IF($G$21=0,0,H25/($G$19+$G$20))</f>
        <v>0</v>
      </c>
      <c r="H25" s="177">
        <v>0</v>
      </c>
      <c r="I25" s="530">
        <f>VLOOKUP(E25,BPK_h,2,FALSE)</f>
        <v>0</v>
      </c>
      <c r="J25" s="237"/>
      <c r="K25" s="236"/>
      <c r="L25" s="531">
        <f t="shared" ref="L25:L30" si="1">H25*I25</f>
        <v>0</v>
      </c>
      <c r="M25" s="234"/>
      <c r="N25" s="235"/>
      <c r="O25" s="3"/>
      <c r="Q25" s="298"/>
    </row>
    <row r="26" spans="2:21" ht="18.75" customHeight="1" x14ac:dyDescent="0.2">
      <c r="B26" s="711"/>
      <c r="C26" s="701"/>
      <c r="D26" s="31"/>
      <c r="E26" s="493" t="s">
        <v>59</v>
      </c>
      <c r="F26" s="336">
        <f t="shared" ref="F26:F30" si="2">H26/8</f>
        <v>0</v>
      </c>
      <c r="G26" s="529">
        <f t="shared" si="0"/>
        <v>0</v>
      </c>
      <c r="H26" s="178">
        <v>0</v>
      </c>
      <c r="I26" s="530">
        <f t="shared" ref="I26:I30" si="3">VLOOKUP(E26,BPK_h,2,FALSE)</f>
        <v>0</v>
      </c>
      <c r="J26" s="238"/>
      <c r="K26" s="226"/>
      <c r="L26" s="531">
        <f t="shared" si="1"/>
        <v>0</v>
      </c>
      <c r="M26" s="219"/>
      <c r="N26" s="221"/>
      <c r="O26" s="3"/>
    </row>
    <row r="27" spans="2:21" ht="18.75" customHeight="1" x14ac:dyDescent="0.2">
      <c r="B27" s="711"/>
      <c r="C27" s="701"/>
      <c r="D27" s="31"/>
      <c r="E27" s="493" t="s">
        <v>59</v>
      </c>
      <c r="F27" s="336">
        <f t="shared" si="2"/>
        <v>0</v>
      </c>
      <c r="G27" s="529">
        <f t="shared" si="0"/>
        <v>0</v>
      </c>
      <c r="H27" s="178">
        <v>0</v>
      </c>
      <c r="I27" s="530">
        <f t="shared" si="3"/>
        <v>0</v>
      </c>
      <c r="J27" s="238"/>
      <c r="K27" s="226"/>
      <c r="L27" s="531">
        <f t="shared" si="1"/>
        <v>0</v>
      </c>
      <c r="M27" s="219"/>
      <c r="N27" s="221"/>
      <c r="O27" s="3"/>
    </row>
    <row r="28" spans="2:21" ht="18.75" customHeight="1" x14ac:dyDescent="0.2">
      <c r="B28" s="711"/>
      <c r="C28" s="701"/>
      <c r="D28" s="31"/>
      <c r="E28" s="493" t="s">
        <v>59</v>
      </c>
      <c r="F28" s="336">
        <f t="shared" si="2"/>
        <v>0</v>
      </c>
      <c r="G28" s="529">
        <f t="shared" si="0"/>
        <v>0</v>
      </c>
      <c r="H28" s="178">
        <v>0</v>
      </c>
      <c r="I28" s="530">
        <f t="shared" si="3"/>
        <v>0</v>
      </c>
      <c r="J28" s="238"/>
      <c r="K28" s="226"/>
      <c r="L28" s="531">
        <f t="shared" si="1"/>
        <v>0</v>
      </c>
      <c r="M28" s="219"/>
      <c r="N28" s="221"/>
      <c r="O28" s="3"/>
    </row>
    <row r="29" spans="2:21" ht="18.75" customHeight="1" x14ac:dyDescent="0.2">
      <c r="B29" s="711"/>
      <c r="C29" s="701"/>
      <c r="D29" s="31"/>
      <c r="E29" s="493" t="s">
        <v>59</v>
      </c>
      <c r="F29" s="336">
        <f t="shared" si="2"/>
        <v>0</v>
      </c>
      <c r="G29" s="529">
        <f t="shared" si="0"/>
        <v>0</v>
      </c>
      <c r="H29" s="178">
        <v>0</v>
      </c>
      <c r="I29" s="530">
        <f t="shared" si="3"/>
        <v>0</v>
      </c>
      <c r="J29" s="238"/>
      <c r="K29" s="226"/>
      <c r="L29" s="531">
        <f t="shared" si="1"/>
        <v>0</v>
      </c>
      <c r="M29" s="219"/>
      <c r="N29" s="221"/>
      <c r="O29" s="3"/>
    </row>
    <row r="30" spans="2:21" ht="18.75" customHeight="1" x14ac:dyDescent="0.2">
      <c r="B30" s="711"/>
      <c r="C30" s="701"/>
      <c r="D30" s="31"/>
      <c r="E30" s="493" t="s">
        <v>59</v>
      </c>
      <c r="F30" s="336">
        <f t="shared" si="2"/>
        <v>0</v>
      </c>
      <c r="G30" s="529">
        <f t="shared" si="0"/>
        <v>0</v>
      </c>
      <c r="H30" s="178">
        <v>0</v>
      </c>
      <c r="I30" s="530">
        <f t="shared" si="3"/>
        <v>0</v>
      </c>
      <c r="J30" s="245"/>
      <c r="K30" s="246"/>
      <c r="L30" s="531">
        <f t="shared" si="1"/>
        <v>0</v>
      </c>
      <c r="M30" s="247"/>
      <c r="N30" s="248"/>
      <c r="O30" s="3"/>
    </row>
    <row r="31" spans="2:21" ht="18.75" customHeight="1" x14ac:dyDescent="0.2">
      <c r="B31" s="711"/>
      <c r="C31" s="701"/>
      <c r="D31" s="5"/>
      <c r="E31" s="5"/>
      <c r="F31" s="1"/>
      <c r="K31" s="501"/>
      <c r="L31" s="249"/>
      <c r="M31" s="32"/>
      <c r="N31" s="250"/>
      <c r="O31" s="18"/>
    </row>
    <row r="32" spans="2:21" ht="18.75" customHeight="1" x14ac:dyDescent="0.25">
      <c r="B32" s="11"/>
      <c r="C32" s="9" t="s">
        <v>221</v>
      </c>
      <c r="D32" s="5"/>
      <c r="E32" s="5"/>
      <c r="F32" s="1"/>
      <c r="K32" s="11"/>
      <c r="L32" s="97"/>
      <c r="M32" s="32"/>
      <c r="N32" s="37"/>
      <c r="O32" s="18"/>
    </row>
    <row r="33" spans="2:15" ht="18.75" customHeight="1" x14ac:dyDescent="0.25">
      <c r="B33" s="11"/>
      <c r="C33" s="5"/>
      <c r="D33" s="30"/>
      <c r="E33" s="492" t="s">
        <v>59</v>
      </c>
      <c r="F33" s="336">
        <f t="shared" ref="F33:F38" si="4">H33/8</f>
        <v>0</v>
      </c>
      <c r="G33" s="529">
        <f t="shared" ref="G33:G38" si="5">IF($G$21=0,0,H33/($G$19+$G$20))</f>
        <v>0</v>
      </c>
      <c r="H33" s="177">
        <v>0</v>
      </c>
      <c r="I33" s="530">
        <f t="shared" ref="I33:I38" si="6">VLOOKUP(E33,BPK_h,2,FALSE)</f>
        <v>0</v>
      </c>
      <c r="J33" s="239"/>
      <c r="K33" s="222"/>
      <c r="L33" s="223"/>
      <c r="M33" s="225"/>
      <c r="N33" s="532">
        <f t="shared" ref="N33:N38" si="7">H33*I33</f>
        <v>0</v>
      </c>
      <c r="O33" s="180"/>
    </row>
    <row r="34" spans="2:15" ht="18.75" customHeight="1" x14ac:dyDescent="0.2">
      <c r="B34" s="11"/>
      <c r="C34" s="5"/>
      <c r="D34" s="31"/>
      <c r="E34" s="493" t="s">
        <v>59</v>
      </c>
      <c r="F34" s="336">
        <f t="shared" si="4"/>
        <v>0</v>
      </c>
      <c r="G34" s="529">
        <f t="shared" si="5"/>
        <v>0</v>
      </c>
      <c r="H34" s="178">
        <v>0</v>
      </c>
      <c r="I34" s="530">
        <f t="shared" si="6"/>
        <v>0</v>
      </c>
      <c r="J34" s="239"/>
      <c r="K34" s="222"/>
      <c r="L34" s="223"/>
      <c r="M34" s="225"/>
      <c r="N34" s="531">
        <f t="shared" si="7"/>
        <v>0</v>
      </c>
      <c r="O34" s="3"/>
    </row>
    <row r="35" spans="2:15" ht="18.75" customHeight="1" x14ac:dyDescent="0.2">
      <c r="B35" s="11"/>
      <c r="C35" s="5"/>
      <c r="D35" s="31"/>
      <c r="E35" s="493" t="s">
        <v>59</v>
      </c>
      <c r="F35" s="336">
        <f t="shared" si="4"/>
        <v>0</v>
      </c>
      <c r="G35" s="529">
        <f t="shared" si="5"/>
        <v>0</v>
      </c>
      <c r="H35" s="178">
        <v>0</v>
      </c>
      <c r="I35" s="530">
        <f t="shared" si="6"/>
        <v>0</v>
      </c>
      <c r="J35" s="239"/>
      <c r="K35" s="222"/>
      <c r="L35" s="223"/>
      <c r="M35" s="225"/>
      <c r="N35" s="531">
        <f t="shared" si="7"/>
        <v>0</v>
      </c>
      <c r="O35" s="3"/>
    </row>
    <row r="36" spans="2:15" ht="18.75" customHeight="1" x14ac:dyDescent="0.2">
      <c r="B36" s="11"/>
      <c r="C36" s="5"/>
      <c r="D36" s="31"/>
      <c r="E36" s="493" t="s">
        <v>59</v>
      </c>
      <c r="F36" s="336">
        <f t="shared" si="4"/>
        <v>0</v>
      </c>
      <c r="G36" s="529">
        <f t="shared" si="5"/>
        <v>0</v>
      </c>
      <c r="H36" s="178">
        <v>0</v>
      </c>
      <c r="I36" s="530">
        <f t="shared" si="6"/>
        <v>0</v>
      </c>
      <c r="J36" s="239"/>
      <c r="K36" s="222"/>
      <c r="L36" s="223"/>
      <c r="M36" s="225"/>
      <c r="N36" s="531">
        <f t="shared" si="7"/>
        <v>0</v>
      </c>
      <c r="O36" s="3"/>
    </row>
    <row r="37" spans="2:15" ht="18.75" customHeight="1" x14ac:dyDescent="0.2">
      <c r="B37" s="11"/>
      <c r="C37" s="5"/>
      <c r="D37" s="31"/>
      <c r="E37" s="493" t="s">
        <v>59</v>
      </c>
      <c r="F37" s="336">
        <f t="shared" si="4"/>
        <v>0</v>
      </c>
      <c r="G37" s="529">
        <f t="shared" si="5"/>
        <v>0</v>
      </c>
      <c r="H37" s="178">
        <v>0</v>
      </c>
      <c r="I37" s="530">
        <f t="shared" si="6"/>
        <v>0</v>
      </c>
      <c r="J37" s="239"/>
      <c r="K37" s="222"/>
      <c r="L37" s="223"/>
      <c r="M37" s="225"/>
      <c r="N37" s="531">
        <f t="shared" si="7"/>
        <v>0</v>
      </c>
      <c r="O37" s="3"/>
    </row>
    <row r="38" spans="2:15" ht="18.75" customHeight="1" x14ac:dyDescent="0.2">
      <c r="B38" s="11"/>
      <c r="C38" s="5"/>
      <c r="D38" s="31"/>
      <c r="E38" s="493" t="s">
        <v>59</v>
      </c>
      <c r="F38" s="336">
        <f t="shared" si="4"/>
        <v>0</v>
      </c>
      <c r="G38" s="529">
        <f t="shared" si="5"/>
        <v>0</v>
      </c>
      <c r="H38" s="178">
        <v>0</v>
      </c>
      <c r="I38" s="530">
        <f t="shared" si="6"/>
        <v>0</v>
      </c>
      <c r="J38" s="240"/>
      <c r="K38" s="231"/>
      <c r="L38" s="232"/>
      <c r="M38" s="233"/>
      <c r="N38" s="533">
        <f t="shared" si="7"/>
        <v>0</v>
      </c>
      <c r="O38" s="3"/>
    </row>
    <row r="39" spans="2:15" ht="18.75" customHeight="1" x14ac:dyDescent="0.2">
      <c r="B39" s="11"/>
      <c r="C39" s="5"/>
      <c r="D39" s="5"/>
      <c r="E39" s="5"/>
      <c r="F39" s="6"/>
      <c r="G39" s="15"/>
      <c r="H39" s="14"/>
      <c r="I39" s="36"/>
      <c r="J39" s="33"/>
      <c r="K39" s="34"/>
      <c r="L39" s="284"/>
      <c r="M39" s="284"/>
      <c r="N39" s="285"/>
      <c r="O39" s="18"/>
    </row>
    <row r="40" spans="2:15" ht="18.75" customHeight="1" x14ac:dyDescent="0.25">
      <c r="B40" s="11"/>
      <c r="C40" s="281" t="s">
        <v>36</v>
      </c>
      <c r="D40" s="5"/>
      <c r="E40" s="6"/>
      <c r="F40" s="6"/>
      <c r="G40" s="282"/>
      <c r="H40" s="17"/>
      <c r="I40" s="36"/>
      <c r="J40" s="33"/>
      <c r="K40" s="34"/>
      <c r="L40" s="280"/>
      <c r="M40" s="280"/>
      <c r="N40" s="286"/>
      <c r="O40" s="18"/>
    </row>
    <row r="41" spans="2:15" ht="18.75" customHeight="1" x14ac:dyDescent="0.2">
      <c r="B41" s="11"/>
      <c r="C41" s="283"/>
      <c r="D41" s="30"/>
      <c r="E41" s="492" t="s">
        <v>59</v>
      </c>
      <c r="F41" s="336">
        <f t="shared" ref="F41:F46" si="8">H41/8</f>
        <v>0</v>
      </c>
      <c r="G41" s="529">
        <f t="shared" ref="G41:G46" si="9">IF($G$21=0,0,H41/($G$19+$G$20))</f>
        <v>0</v>
      </c>
      <c r="H41" s="177">
        <v>0</v>
      </c>
      <c r="I41" s="530">
        <f t="shared" ref="I41:I46" si="10">VLOOKUP(E41,BPK_h,2,FALSE)</f>
        <v>0</v>
      </c>
      <c r="J41" s="239"/>
      <c r="K41" s="227"/>
      <c r="L41" s="534">
        <f t="shared" ref="L41:L46" si="11">H41*I41</f>
        <v>0</v>
      </c>
      <c r="M41" s="289"/>
      <c r="N41" s="224"/>
      <c r="O41" s="18"/>
    </row>
    <row r="42" spans="2:15" ht="18.75" customHeight="1" x14ac:dyDescent="0.2">
      <c r="B42" s="11"/>
      <c r="C42" s="283"/>
      <c r="D42" s="31"/>
      <c r="E42" s="492" t="s">
        <v>59</v>
      </c>
      <c r="F42" s="337">
        <f t="shared" si="8"/>
        <v>0</v>
      </c>
      <c r="G42" s="529">
        <f t="shared" si="9"/>
        <v>0</v>
      </c>
      <c r="H42" s="178">
        <v>0</v>
      </c>
      <c r="I42" s="530">
        <f t="shared" si="10"/>
        <v>0</v>
      </c>
      <c r="J42" s="239"/>
      <c r="K42" s="227"/>
      <c r="L42" s="534">
        <f t="shared" si="11"/>
        <v>0</v>
      </c>
      <c r="M42" s="289"/>
      <c r="N42" s="224"/>
      <c r="O42" s="18"/>
    </row>
    <row r="43" spans="2:15" ht="18.75" customHeight="1" x14ac:dyDescent="0.2">
      <c r="B43" s="11"/>
      <c r="C43" s="283"/>
      <c r="D43" s="31"/>
      <c r="E43" s="492" t="s">
        <v>59</v>
      </c>
      <c r="F43" s="337">
        <f t="shared" si="8"/>
        <v>0</v>
      </c>
      <c r="G43" s="529">
        <f t="shared" si="9"/>
        <v>0</v>
      </c>
      <c r="H43" s="178">
        <v>0</v>
      </c>
      <c r="I43" s="530">
        <f t="shared" si="10"/>
        <v>0</v>
      </c>
      <c r="J43" s="239"/>
      <c r="K43" s="227"/>
      <c r="L43" s="534">
        <f t="shared" si="11"/>
        <v>0</v>
      </c>
      <c r="M43" s="289"/>
      <c r="N43" s="224"/>
      <c r="O43" s="18"/>
    </row>
    <row r="44" spans="2:15" ht="18.75" customHeight="1" x14ac:dyDescent="0.2">
      <c r="B44" s="11"/>
      <c r="C44" s="283"/>
      <c r="D44" s="31"/>
      <c r="E44" s="492" t="s">
        <v>59</v>
      </c>
      <c r="F44" s="337">
        <f t="shared" si="8"/>
        <v>0</v>
      </c>
      <c r="G44" s="529">
        <f t="shared" si="9"/>
        <v>0</v>
      </c>
      <c r="H44" s="178">
        <v>0</v>
      </c>
      <c r="I44" s="530">
        <f t="shared" si="10"/>
        <v>0</v>
      </c>
      <c r="J44" s="239"/>
      <c r="K44" s="227"/>
      <c r="L44" s="534">
        <f t="shared" si="11"/>
        <v>0</v>
      </c>
      <c r="M44" s="289"/>
      <c r="N44" s="224"/>
      <c r="O44" s="18"/>
    </row>
    <row r="45" spans="2:15" ht="18.75" customHeight="1" x14ac:dyDescent="0.2">
      <c r="B45" s="11"/>
      <c r="C45" s="283"/>
      <c r="D45" s="31"/>
      <c r="E45" s="492" t="s">
        <v>59</v>
      </c>
      <c r="F45" s="337">
        <f t="shared" si="8"/>
        <v>0</v>
      </c>
      <c r="G45" s="529">
        <f t="shared" si="9"/>
        <v>0</v>
      </c>
      <c r="H45" s="178">
        <v>0</v>
      </c>
      <c r="I45" s="530">
        <f t="shared" si="10"/>
        <v>0</v>
      </c>
      <c r="J45" s="239"/>
      <c r="K45" s="227"/>
      <c r="L45" s="534">
        <f t="shared" si="11"/>
        <v>0</v>
      </c>
      <c r="M45" s="289"/>
      <c r="N45" s="224"/>
      <c r="O45" s="18"/>
    </row>
    <row r="46" spans="2:15" ht="18.75" customHeight="1" x14ac:dyDescent="0.2">
      <c r="B46" s="11"/>
      <c r="C46" s="283"/>
      <c r="D46" s="31"/>
      <c r="E46" s="492" t="s">
        <v>59</v>
      </c>
      <c r="F46" s="337">
        <f t="shared" si="8"/>
        <v>0</v>
      </c>
      <c r="G46" s="529">
        <f t="shared" si="9"/>
        <v>0</v>
      </c>
      <c r="H46" s="178">
        <v>0</v>
      </c>
      <c r="I46" s="530">
        <f t="shared" si="10"/>
        <v>0</v>
      </c>
      <c r="J46" s="239"/>
      <c r="K46" s="227"/>
      <c r="L46" s="534">
        <f t="shared" si="11"/>
        <v>0</v>
      </c>
      <c r="M46" s="289"/>
      <c r="N46" s="224"/>
      <c r="O46" s="18"/>
    </row>
    <row r="47" spans="2:15" ht="18.75" customHeight="1" x14ac:dyDescent="0.2">
      <c r="B47" s="11"/>
      <c r="C47" s="5"/>
      <c r="D47" s="5"/>
      <c r="E47" s="5"/>
      <c r="F47" s="6"/>
      <c r="G47" s="15"/>
      <c r="H47" s="14"/>
      <c r="I47" s="36"/>
      <c r="J47" s="33"/>
      <c r="K47" s="34"/>
      <c r="L47" s="280"/>
      <c r="M47" s="280"/>
      <c r="N47" s="286"/>
      <c r="O47" s="18"/>
    </row>
    <row r="48" spans="2:15" ht="18.75" customHeight="1" x14ac:dyDescent="0.2">
      <c r="B48" s="11"/>
      <c r="C48" s="5"/>
      <c r="D48" s="5"/>
      <c r="E48" s="5"/>
      <c r="F48" s="6"/>
      <c r="G48" s="15"/>
      <c r="H48" s="14"/>
      <c r="I48" s="36"/>
      <c r="J48" s="33"/>
      <c r="K48" s="38"/>
      <c r="L48" s="287"/>
      <c r="M48" s="287"/>
      <c r="N48" s="288"/>
      <c r="O48" s="18"/>
    </row>
    <row r="49" spans="2:17" ht="18.75" customHeight="1" x14ac:dyDescent="0.25">
      <c r="B49" s="39"/>
      <c r="C49" s="40"/>
      <c r="D49" s="41"/>
      <c r="E49" s="41"/>
      <c r="F49" s="42"/>
      <c r="G49" s="41" t="s">
        <v>16</v>
      </c>
      <c r="H49" s="728">
        <f>L49+N49</f>
        <v>0</v>
      </c>
      <c r="I49" s="728"/>
      <c r="J49" s="193"/>
      <c r="K49" s="194"/>
      <c r="L49" s="195">
        <f>SUM(L25:L48)</f>
        <v>0</v>
      </c>
      <c r="M49" s="196"/>
      <c r="N49" s="195">
        <f>SUM(N33:N38)</f>
        <v>0</v>
      </c>
      <c r="O49" s="3"/>
    </row>
    <row r="50" spans="2:17" ht="18.75" customHeight="1" x14ac:dyDescent="0.25">
      <c r="B50" s="11"/>
      <c r="C50" s="5"/>
      <c r="D50" s="52"/>
      <c r="E50" s="52"/>
      <c r="F50" s="53"/>
      <c r="G50" s="52"/>
      <c r="H50" s="181"/>
      <c r="I50" s="181"/>
      <c r="J50" s="33"/>
      <c r="K50" s="33"/>
      <c r="L50" s="54"/>
      <c r="M50" s="182"/>
      <c r="N50" s="182"/>
      <c r="O50" s="3"/>
    </row>
    <row r="51" spans="2:17" ht="18.75" customHeight="1" thickBot="1" x14ac:dyDescent="0.3">
      <c r="B51" s="43"/>
      <c r="C51" s="44"/>
      <c r="D51" s="45"/>
      <c r="E51" s="45"/>
      <c r="F51" s="46"/>
      <c r="G51" s="44"/>
      <c r="H51" s="45"/>
      <c r="I51" s="47"/>
      <c r="J51" s="48"/>
      <c r="K51" s="48"/>
      <c r="L51" s="184" t="s">
        <v>108</v>
      </c>
      <c r="M51" s="49"/>
      <c r="N51" s="183" t="s">
        <v>109</v>
      </c>
      <c r="O51" s="3"/>
    </row>
    <row r="52" spans="2:17" ht="18.75" hidden="1" customHeight="1" thickTop="1" x14ac:dyDescent="0.25">
      <c r="B52" s="50"/>
      <c r="C52" s="51"/>
      <c r="D52" s="52"/>
      <c r="E52" s="52"/>
      <c r="F52" s="53"/>
      <c r="G52" s="51"/>
      <c r="H52" s="52"/>
      <c r="I52" s="54"/>
      <c r="J52" s="33"/>
      <c r="K52" s="55"/>
      <c r="L52" s="32"/>
      <c r="M52" s="91"/>
      <c r="N52" s="37"/>
      <c r="O52" s="3"/>
    </row>
    <row r="53" spans="2:17" ht="18.75" customHeight="1" thickTop="1" x14ac:dyDescent="0.25">
      <c r="B53" s="25" t="s">
        <v>237</v>
      </c>
      <c r="C53" s="51"/>
      <c r="D53" s="52"/>
      <c r="E53" s="52"/>
      <c r="F53" s="53"/>
      <c r="G53" s="51"/>
      <c r="H53" s="52"/>
      <c r="I53" s="54"/>
      <c r="J53" s="33"/>
      <c r="K53" s="34"/>
      <c r="L53" s="32"/>
      <c r="M53" s="91"/>
      <c r="N53" s="37"/>
      <c r="O53" s="3"/>
    </row>
    <row r="54" spans="2:17" ht="18.75" customHeight="1" x14ac:dyDescent="0.25">
      <c r="B54" s="56" t="s">
        <v>84</v>
      </c>
      <c r="C54" s="57"/>
      <c r="D54" s="58"/>
      <c r="E54" s="58"/>
      <c r="F54" s="338">
        <f>Investitionen!H38</f>
        <v>0</v>
      </c>
      <c r="G54" s="51"/>
      <c r="H54" s="52"/>
      <c r="I54" s="54"/>
      <c r="J54" s="33"/>
      <c r="K54" s="34"/>
      <c r="L54" s="32"/>
      <c r="M54" s="91"/>
      <c r="N54" s="37"/>
      <c r="O54" s="3"/>
    </row>
    <row r="55" spans="2:17" ht="18.75" customHeight="1" x14ac:dyDescent="0.25">
      <c r="B55" s="25"/>
      <c r="C55" s="9" t="s">
        <v>85</v>
      </c>
      <c r="D55" s="52"/>
      <c r="E55" s="52"/>
      <c r="F55" s="53"/>
      <c r="G55" s="51"/>
      <c r="H55" s="52"/>
      <c r="I55" s="54"/>
      <c r="J55" s="33"/>
      <c r="K55" s="227"/>
      <c r="L55" s="530">
        <f>Investitionen!J38</f>
        <v>0</v>
      </c>
      <c r="M55" s="219"/>
      <c r="N55" s="221"/>
      <c r="O55" s="3"/>
    </row>
    <row r="56" spans="2:17" ht="18.75" hidden="1" customHeight="1" x14ac:dyDescent="0.25">
      <c r="B56" s="25"/>
      <c r="C56" s="9" t="s">
        <v>22</v>
      </c>
      <c r="D56" s="52"/>
      <c r="E56" s="52"/>
      <c r="F56" s="53"/>
      <c r="G56" s="51"/>
      <c r="H56" s="52"/>
      <c r="I56" s="54"/>
      <c r="J56" s="33"/>
      <c r="K56" s="227"/>
      <c r="L56" s="197">
        <v>0</v>
      </c>
      <c r="M56" s="219"/>
      <c r="N56" s="221"/>
      <c r="O56" s="3"/>
    </row>
    <row r="57" spans="2:17" ht="18.75" hidden="1" customHeight="1" x14ac:dyDescent="0.25">
      <c r="B57" s="59"/>
      <c r="C57" s="9" t="s">
        <v>70</v>
      </c>
      <c r="D57" s="52"/>
      <c r="E57" s="52"/>
      <c r="F57" s="53"/>
      <c r="G57" s="51"/>
      <c r="H57" s="52"/>
      <c r="I57" s="54"/>
      <c r="J57" s="33"/>
      <c r="K57" s="227"/>
      <c r="L57" s="198">
        <v>0</v>
      </c>
      <c r="M57" s="219"/>
      <c r="N57" s="221"/>
      <c r="O57" s="3"/>
    </row>
    <row r="58" spans="2:17" ht="18.75" hidden="1" customHeight="1" x14ac:dyDescent="0.25">
      <c r="B58" s="60"/>
      <c r="C58" s="254" t="s">
        <v>23</v>
      </c>
      <c r="D58" s="62"/>
      <c r="E58" s="62"/>
      <c r="F58" s="63"/>
      <c r="G58" s="61"/>
      <c r="H58" s="62"/>
      <c r="I58" s="64"/>
      <c r="J58" s="260"/>
      <c r="K58" s="261"/>
      <c r="L58" s="199">
        <v>0</v>
      </c>
      <c r="M58" s="219"/>
      <c r="N58" s="221"/>
      <c r="O58" s="3"/>
    </row>
    <row r="59" spans="2:17" ht="18.75" hidden="1" customHeight="1" x14ac:dyDescent="0.25">
      <c r="B59" s="60"/>
      <c r="C59" s="254"/>
      <c r="D59" s="62"/>
      <c r="E59" s="62"/>
      <c r="F59" s="256" t="s">
        <v>42</v>
      </c>
      <c r="G59" s="257"/>
      <c r="H59" s="258"/>
      <c r="I59" s="259"/>
      <c r="J59" s="239"/>
      <c r="K59" s="227"/>
      <c r="L59" s="255">
        <f>SUM(L55+L57)</f>
        <v>0</v>
      </c>
      <c r="M59" s="219"/>
      <c r="N59" s="221"/>
      <c r="O59" s="18"/>
    </row>
    <row r="60" spans="2:17" ht="18.75" customHeight="1" x14ac:dyDescent="0.25">
      <c r="B60" s="65"/>
      <c r="C60" s="66"/>
      <c r="D60" s="41"/>
      <c r="E60" s="41"/>
      <c r="F60" s="299"/>
      <c r="G60" s="320" t="s">
        <v>95</v>
      </c>
      <c r="H60" s="502"/>
      <c r="I60" s="502"/>
      <c r="J60" s="202"/>
      <c r="K60" s="194"/>
      <c r="L60" s="200">
        <f>SUM(L55)</f>
        <v>0</v>
      </c>
      <c r="M60" s="263"/>
      <c r="N60" s="262"/>
      <c r="O60" s="3"/>
    </row>
    <row r="61" spans="2:17" ht="18.75" customHeight="1" x14ac:dyDescent="0.25">
      <c r="B61" s="68"/>
      <c r="C61" s="69"/>
      <c r="D61" s="70"/>
      <c r="E61" s="70"/>
      <c r="F61" s="71"/>
      <c r="G61" s="70"/>
      <c r="H61" s="72"/>
      <c r="I61" s="72"/>
      <c r="J61" s="73"/>
      <c r="K61" s="73"/>
      <c r="L61" s="74"/>
      <c r="M61" s="74"/>
      <c r="N61" s="75"/>
      <c r="O61" s="18"/>
    </row>
    <row r="62" spans="2:17" ht="18.75" customHeight="1" thickBot="1" x14ac:dyDescent="0.3">
      <c r="B62" s="76"/>
      <c r="C62" s="44"/>
      <c r="D62" s="45"/>
      <c r="E62" s="45"/>
      <c r="F62" s="46"/>
      <c r="G62" s="44"/>
      <c r="H62" s="45"/>
      <c r="I62" s="47"/>
      <c r="J62" s="48"/>
      <c r="K62" s="48"/>
      <c r="L62" s="184" t="s">
        <v>108</v>
      </c>
      <c r="M62" s="49"/>
      <c r="N62" s="183" t="s">
        <v>109</v>
      </c>
      <c r="O62" s="18"/>
    </row>
    <row r="63" spans="2:17" ht="18.75" hidden="1" customHeight="1" thickTop="1" x14ac:dyDescent="0.25">
      <c r="B63" s="77"/>
      <c r="C63" s="51"/>
      <c r="D63" s="52"/>
      <c r="E63" s="52"/>
      <c r="F63" s="53"/>
      <c r="G63" s="51"/>
      <c r="H63" s="52"/>
      <c r="I63" s="54"/>
      <c r="J63" s="33"/>
      <c r="K63" s="55"/>
      <c r="L63" s="78"/>
      <c r="M63" s="217"/>
      <c r="N63" s="214"/>
      <c r="O63" s="3"/>
      <c r="P63" s="18"/>
    </row>
    <row r="64" spans="2:17" s="86" customFormat="1" ht="18.75" customHeight="1" thickTop="1" x14ac:dyDescent="0.25">
      <c r="B64" s="25" t="s">
        <v>238</v>
      </c>
      <c r="C64" s="51"/>
      <c r="D64" s="52"/>
      <c r="E64" s="52"/>
      <c r="F64" s="53"/>
      <c r="G64" s="51"/>
      <c r="H64" s="52"/>
      <c r="I64" s="54"/>
      <c r="J64" s="81"/>
      <c r="K64" s="82"/>
      <c r="L64" s="83"/>
      <c r="M64" s="218"/>
      <c r="N64" s="215"/>
      <c r="O64" s="84"/>
      <c r="P64" s="85"/>
      <c r="Q64" s="2"/>
    </row>
    <row r="65" spans="2:18" s="86" customFormat="1" ht="18.75" customHeight="1" x14ac:dyDescent="0.25">
      <c r="B65" s="25"/>
      <c r="C65" s="51"/>
      <c r="D65" s="52"/>
      <c r="E65" s="52"/>
      <c r="F65" s="53"/>
      <c r="G65" s="51"/>
      <c r="H65" s="52"/>
      <c r="I65" s="54"/>
      <c r="J65" s="81"/>
      <c r="K65" s="82"/>
      <c r="L65" s="83"/>
      <c r="M65" s="218"/>
      <c r="N65" s="215"/>
      <c r="O65" s="84"/>
      <c r="P65" s="85"/>
      <c r="Q65" s="2"/>
      <c r="R65" s="2"/>
    </row>
    <row r="66" spans="2:18" ht="18.75" customHeight="1" x14ac:dyDescent="0.25">
      <c r="B66" s="712" t="s">
        <v>17</v>
      </c>
      <c r="C66" s="87" t="str">
        <f>Sachkosten!B17</f>
        <v>Verbrauchsmaterial</v>
      </c>
      <c r="D66" s="88"/>
      <c r="E66" s="88"/>
      <c r="F66" s="89"/>
      <c r="G66" s="90"/>
      <c r="H66" s="88"/>
      <c r="I66" s="187"/>
      <c r="J66" s="33"/>
      <c r="K66" s="227"/>
      <c r="L66" s="532">
        <f>Sachkosten!F17</f>
        <v>0</v>
      </c>
      <c r="M66" s="219"/>
      <c r="N66" s="215"/>
      <c r="O66" s="3"/>
      <c r="P66" s="18"/>
    </row>
    <row r="67" spans="2:18" ht="18.75" customHeight="1" x14ac:dyDescent="0.25">
      <c r="B67" s="713"/>
      <c r="C67" s="92" t="str">
        <f>Sachkosten!B22</f>
        <v>Dienstleistungen</v>
      </c>
      <c r="D67" s="93"/>
      <c r="E67" s="93"/>
      <c r="F67" s="94"/>
      <c r="G67" s="95"/>
      <c r="H67" s="93"/>
      <c r="I67" s="188"/>
      <c r="J67" s="33"/>
      <c r="K67" s="227"/>
      <c r="L67" s="531">
        <f>Sachkosten!F22</f>
        <v>0</v>
      </c>
      <c r="M67" s="219"/>
      <c r="N67" s="215"/>
      <c r="O67" s="3"/>
      <c r="P67" s="18"/>
    </row>
    <row r="68" spans="2:18" ht="18.75" customHeight="1" x14ac:dyDescent="0.25">
      <c r="B68" s="713"/>
      <c r="C68" s="92" t="str">
        <f>Sachkosten!B26</f>
        <v>Forschungsunterstützende Einrichtungen</v>
      </c>
      <c r="D68" s="93"/>
      <c r="E68" s="93"/>
      <c r="F68" s="94"/>
      <c r="G68" s="95"/>
      <c r="H68" s="93"/>
      <c r="I68" s="188"/>
      <c r="J68" s="33"/>
      <c r="K68" s="227"/>
      <c r="L68" s="531">
        <f>Sachkosten!F26</f>
        <v>0</v>
      </c>
      <c r="M68" s="219"/>
      <c r="N68" s="215"/>
      <c r="O68" s="3"/>
      <c r="P68" s="18"/>
    </row>
    <row r="69" spans="2:18" ht="18.75" customHeight="1" x14ac:dyDescent="0.25">
      <c r="B69" s="713"/>
      <c r="C69" s="92" t="str">
        <f>Sachkosten!B32</f>
        <v>Reisekosten</v>
      </c>
      <c r="D69" s="93"/>
      <c r="E69" s="93"/>
      <c r="F69" s="94"/>
      <c r="G69" s="95"/>
      <c r="H69" s="93"/>
      <c r="I69" s="188"/>
      <c r="J69" s="33"/>
      <c r="K69" s="227"/>
      <c r="L69" s="531">
        <f>Sachkosten!F32</f>
        <v>0</v>
      </c>
      <c r="M69" s="220"/>
      <c r="N69" s="216"/>
      <c r="O69" s="3"/>
      <c r="P69" s="18"/>
    </row>
    <row r="70" spans="2:18" ht="18.75" customHeight="1" x14ac:dyDescent="0.25">
      <c r="B70" s="714"/>
      <c r="C70" s="96" t="str">
        <f>Sachkosten!B36</f>
        <v>sonstige Ausgaben</v>
      </c>
      <c r="D70" s="93"/>
      <c r="E70" s="93"/>
      <c r="F70" s="94"/>
      <c r="G70" s="95"/>
      <c r="H70" s="93"/>
      <c r="I70" s="188"/>
      <c r="J70" s="33"/>
      <c r="K70" s="227"/>
      <c r="L70" s="531">
        <f>Sachkosten!F36</f>
        <v>0</v>
      </c>
      <c r="M70" s="219"/>
      <c r="N70" s="215"/>
      <c r="O70" s="3"/>
      <c r="P70" s="18"/>
    </row>
    <row r="71" spans="2:18" ht="18.75" customHeight="1" x14ac:dyDescent="0.25">
      <c r="B71" s="594"/>
      <c r="C71" s="9"/>
      <c r="D71" s="52"/>
      <c r="E71" s="52"/>
      <c r="F71" s="53"/>
      <c r="G71" s="51"/>
      <c r="H71" s="52"/>
      <c r="I71" s="181"/>
      <c r="J71" s="595"/>
      <c r="K71" s="34"/>
      <c r="L71" s="37"/>
      <c r="M71" s="34"/>
      <c r="N71" s="35"/>
      <c r="O71" s="3"/>
      <c r="P71" s="18"/>
    </row>
    <row r="72" spans="2:18" ht="18.75" customHeight="1" x14ac:dyDescent="0.25">
      <c r="B72" s="594"/>
      <c r="C72" s="596" t="s">
        <v>264</v>
      </c>
      <c r="D72" s="52"/>
      <c r="E72" s="52"/>
      <c r="F72" s="53"/>
      <c r="G72" s="51"/>
      <c r="H72" s="52"/>
      <c r="I72" s="102"/>
      <c r="J72" s="33"/>
      <c r="K72" s="34"/>
      <c r="L72" s="37"/>
      <c r="M72" s="34"/>
      <c r="N72" s="35"/>
      <c r="O72" s="3"/>
      <c r="P72" s="18"/>
    </row>
    <row r="73" spans="2:18" ht="18.75" customHeight="1" x14ac:dyDescent="0.25">
      <c r="B73" s="594"/>
      <c r="C73" s="9" t="s">
        <v>265</v>
      </c>
      <c r="D73" s="5"/>
      <c r="E73" s="5"/>
      <c r="F73" s="5"/>
      <c r="G73" s="5"/>
      <c r="H73" s="14"/>
      <c r="I73" s="597" t="s">
        <v>266</v>
      </c>
      <c r="J73" s="33"/>
      <c r="K73" s="222"/>
      <c r="L73" s="221"/>
      <c r="M73" s="91"/>
      <c r="N73" s="37"/>
      <c r="O73" s="3"/>
      <c r="P73" s="18"/>
    </row>
    <row r="74" spans="2:18" ht="18.75" customHeight="1" x14ac:dyDescent="0.25">
      <c r="B74" s="594"/>
      <c r="C74" s="9"/>
      <c r="D74" s="557" t="s">
        <v>267</v>
      </c>
      <c r="E74" s="98"/>
      <c r="F74" s="98"/>
      <c r="G74" s="98"/>
      <c r="H74" s="598"/>
      <c r="I74" s="542" t="e">
        <f>VLOOKUP($F$6,AfA_Einrichtung,4,FALSE)</f>
        <v>#N/A</v>
      </c>
      <c r="J74" s="33"/>
      <c r="K74" s="222"/>
      <c r="L74" s="221"/>
      <c r="M74" s="227"/>
      <c r="N74" s="599" t="e">
        <f>I74*$G$19</f>
        <v>#N/A</v>
      </c>
      <c r="O74" s="3"/>
      <c r="P74" s="18"/>
    </row>
    <row r="75" spans="2:18" ht="18.75" customHeight="1" x14ac:dyDescent="0.25">
      <c r="B75" s="4"/>
      <c r="C75" s="5"/>
      <c r="D75" s="5"/>
      <c r="E75" s="5"/>
      <c r="F75" s="5"/>
      <c r="G75" s="100"/>
      <c r="H75" s="101"/>
      <c r="I75" s="102"/>
      <c r="J75" s="33"/>
      <c r="K75" s="34"/>
      <c r="L75" s="37"/>
      <c r="M75" s="34"/>
      <c r="N75" s="35"/>
      <c r="O75" s="3"/>
      <c r="P75" s="18"/>
    </row>
    <row r="76" spans="2:18" ht="18.75" customHeight="1" x14ac:dyDescent="0.25">
      <c r="B76" s="103"/>
      <c r="C76" s="9"/>
      <c r="D76" s="52"/>
      <c r="E76" s="52"/>
      <c r="F76" s="53"/>
      <c r="G76" s="51"/>
      <c r="H76" s="52"/>
      <c r="I76" s="54"/>
      <c r="J76" s="33"/>
      <c r="K76" s="34"/>
      <c r="L76" s="35"/>
      <c r="M76" s="91"/>
      <c r="N76" s="37"/>
      <c r="O76" s="3"/>
      <c r="P76" s="18"/>
    </row>
    <row r="77" spans="2:18" ht="18.75" customHeight="1" x14ac:dyDescent="0.25">
      <c r="B77" s="39"/>
      <c r="C77" s="40"/>
      <c r="D77" s="41"/>
      <c r="E77" s="41"/>
      <c r="F77" s="42"/>
      <c r="G77" s="41" t="s">
        <v>72</v>
      </c>
      <c r="H77" s="728" t="e">
        <f>SUM(L77+N77)</f>
        <v>#N/A</v>
      </c>
      <c r="I77" s="728"/>
      <c r="J77" s="202"/>
      <c r="K77" s="194"/>
      <c r="L77" s="200">
        <f>SUM(L66:L75)</f>
        <v>0</v>
      </c>
      <c r="M77" s="196"/>
      <c r="N77" s="201" t="e">
        <f>N74</f>
        <v>#N/A</v>
      </c>
      <c r="O77" s="3"/>
      <c r="P77" s="18"/>
    </row>
    <row r="78" spans="2:18" ht="18.75" customHeight="1" x14ac:dyDescent="0.25">
      <c r="B78" s="11"/>
      <c r="C78" s="5"/>
      <c r="D78" s="52"/>
      <c r="E78" s="52"/>
      <c r="F78" s="53"/>
      <c r="G78" s="52"/>
      <c r="H78" s="181"/>
      <c r="I78" s="181"/>
      <c r="J78" s="33"/>
      <c r="K78" s="33"/>
      <c r="L78" s="54"/>
      <c r="M78" s="54"/>
      <c r="N78" s="181"/>
      <c r="O78" s="3"/>
      <c r="P78" s="18"/>
    </row>
    <row r="79" spans="2:18" s="5" customFormat="1" ht="18.75" customHeight="1" thickBot="1" x14ac:dyDescent="0.3">
      <c r="B79" s="104"/>
      <c r="C79" s="44"/>
      <c r="D79" s="45"/>
      <c r="E79" s="45"/>
      <c r="F79" s="46"/>
      <c r="G79" s="44"/>
      <c r="H79" s="45"/>
      <c r="I79" s="47"/>
      <c r="J79" s="48"/>
      <c r="K79" s="48"/>
      <c r="L79" s="184" t="s">
        <v>108</v>
      </c>
      <c r="M79" s="49"/>
      <c r="N79" s="183" t="s">
        <v>109</v>
      </c>
      <c r="O79" s="11"/>
    </row>
    <row r="80" spans="2:18" s="5" customFormat="1" ht="18.75" hidden="1" customHeight="1" thickTop="1" x14ac:dyDescent="0.25">
      <c r="B80" s="105"/>
      <c r="C80" s="51"/>
      <c r="D80" s="52"/>
      <c r="E80" s="52"/>
      <c r="F80" s="53"/>
      <c r="G80" s="51"/>
      <c r="H80" s="52"/>
      <c r="I80" s="54"/>
      <c r="J80" s="33"/>
      <c r="K80" s="55"/>
      <c r="L80" s="78"/>
      <c r="M80" s="79"/>
      <c r="N80" s="80"/>
      <c r="O80" s="11"/>
    </row>
    <row r="81" spans="1:17" ht="18.75" customHeight="1" thickTop="1" x14ac:dyDescent="0.25">
      <c r="B81" s="106" t="s">
        <v>256</v>
      </c>
      <c r="C81" s="5"/>
      <c r="D81" s="52"/>
      <c r="E81" s="52"/>
      <c r="F81" s="53"/>
      <c r="G81" s="51"/>
      <c r="H81" s="52"/>
      <c r="I81" s="54"/>
      <c r="J81" s="33"/>
      <c r="K81" s="34"/>
      <c r="L81" s="35"/>
      <c r="M81" s="91"/>
      <c r="N81" s="35"/>
      <c r="O81" s="3"/>
      <c r="P81" s="18"/>
    </row>
    <row r="82" spans="1:17" ht="18.75" customHeight="1" x14ac:dyDescent="0.25">
      <c r="B82" s="106"/>
      <c r="C82" s="5"/>
      <c r="D82" s="52"/>
      <c r="E82" s="52"/>
      <c r="F82" s="53"/>
      <c r="G82" s="51"/>
      <c r="H82" s="52"/>
      <c r="I82" s="54"/>
      <c r="J82" s="33"/>
      <c r="K82" s="34"/>
      <c r="L82" s="35"/>
      <c r="M82" s="91"/>
      <c r="N82" s="35"/>
      <c r="O82" s="3"/>
      <c r="P82" s="18"/>
    </row>
    <row r="83" spans="1:17" ht="18.75" customHeight="1" x14ac:dyDescent="0.2">
      <c r="B83" s="695" t="s">
        <v>66</v>
      </c>
      <c r="C83" s="107"/>
      <c r="D83" s="557" t="s">
        <v>254</v>
      </c>
      <c r="E83" s="98"/>
      <c r="F83" s="108"/>
      <c r="G83" s="189"/>
      <c r="H83" s="189" t="s">
        <v>78</v>
      </c>
      <c r="I83" s="542">
        <f>Parameter!$G$22</f>
        <v>5.53</v>
      </c>
      <c r="J83" s="33"/>
      <c r="K83" s="222"/>
      <c r="L83" s="221"/>
      <c r="M83" s="227"/>
      <c r="N83" s="532">
        <f>G$19*I83</f>
        <v>0</v>
      </c>
      <c r="O83" s="3"/>
      <c r="P83" s="18"/>
    </row>
    <row r="84" spans="1:17" ht="18.75" customHeight="1" x14ac:dyDescent="0.2">
      <c r="A84" s="156"/>
      <c r="B84" s="696"/>
      <c r="C84" s="586"/>
      <c r="D84" s="172" t="s">
        <v>291</v>
      </c>
      <c r="E84" s="587"/>
      <c r="F84" s="588"/>
      <c r="G84" s="589"/>
      <c r="H84" s="189" t="s">
        <v>78</v>
      </c>
      <c r="I84" s="542">
        <f>Parameter!G23</f>
        <v>10.94</v>
      </c>
      <c r="J84" s="33"/>
      <c r="K84" s="222"/>
      <c r="L84" s="221"/>
      <c r="M84" s="227"/>
      <c r="N84" s="532">
        <f>G$19*I84</f>
        <v>0</v>
      </c>
      <c r="O84" s="3"/>
      <c r="P84" s="18"/>
    </row>
    <row r="85" spans="1:17" ht="18.75" customHeight="1" x14ac:dyDescent="0.2">
      <c r="B85" s="697"/>
      <c r="C85" s="107"/>
      <c r="D85" s="99"/>
      <c r="E85" s="99"/>
      <c r="F85" s="109"/>
      <c r="G85" s="99"/>
      <c r="H85" s="110"/>
      <c r="I85" s="543"/>
      <c r="J85" s="33"/>
      <c r="K85" s="222"/>
      <c r="L85" s="221"/>
      <c r="M85" s="227"/>
      <c r="N85" s="539"/>
      <c r="O85" s="3"/>
      <c r="P85" s="18"/>
    </row>
    <row r="86" spans="1:17" ht="18.75" customHeight="1" x14ac:dyDescent="0.25">
      <c r="B86" s="11"/>
      <c r="C86" s="5"/>
      <c r="D86" s="111"/>
      <c r="E86" s="111"/>
      <c r="F86" s="6"/>
      <c r="G86" s="5"/>
      <c r="H86" s="185" t="s">
        <v>96</v>
      </c>
      <c r="I86" s="544">
        <f>SUM(I83+I84)</f>
        <v>16.47</v>
      </c>
      <c r="J86" s="33"/>
      <c r="K86" s="222"/>
      <c r="L86" s="221"/>
      <c r="M86" s="227"/>
      <c r="N86" s="540"/>
      <c r="O86" s="3"/>
      <c r="P86" s="18"/>
    </row>
    <row r="87" spans="1:17" ht="18.75" customHeight="1" x14ac:dyDescent="0.25">
      <c r="B87" s="39"/>
      <c r="C87" s="40"/>
      <c r="D87" s="41"/>
      <c r="E87" s="41"/>
      <c r="F87" s="42"/>
      <c r="G87" s="41" t="s">
        <v>255</v>
      </c>
      <c r="H87" s="708"/>
      <c r="I87" s="708"/>
      <c r="J87" s="67"/>
      <c r="K87" s="228"/>
      <c r="L87" s="229"/>
      <c r="M87" s="196"/>
      <c r="N87" s="541">
        <f>SUM(N83+N84)</f>
        <v>0</v>
      </c>
      <c r="O87" s="3"/>
      <c r="P87" s="18"/>
    </row>
    <row r="88" spans="1:17" ht="18.75" customHeight="1" x14ac:dyDescent="0.25">
      <c r="B88" s="103"/>
      <c r="C88" s="51"/>
      <c r="D88" s="52"/>
      <c r="E88" s="52"/>
      <c r="F88" s="53"/>
      <c r="G88" s="51"/>
      <c r="H88" s="52"/>
      <c r="I88" s="112"/>
      <c r="J88" s="17"/>
      <c r="K88" s="17"/>
      <c r="L88" s="113"/>
      <c r="M88" s="113"/>
      <c r="N88" s="5"/>
      <c r="O88" s="3"/>
      <c r="P88" s="18"/>
    </row>
    <row r="89" spans="1:17" ht="18.75" customHeight="1" x14ac:dyDescent="0.25">
      <c r="B89" s="114"/>
      <c r="C89" s="69"/>
      <c r="D89" s="70"/>
      <c r="E89" s="70"/>
      <c r="F89" s="71"/>
      <c r="G89" s="69"/>
      <c r="H89" s="70"/>
      <c r="I89" s="115"/>
      <c r="J89" s="116"/>
      <c r="K89" s="117"/>
      <c r="L89" s="118"/>
      <c r="M89" s="119"/>
      <c r="N89" s="120"/>
      <c r="O89" s="3"/>
      <c r="P89" s="18"/>
    </row>
    <row r="90" spans="1:17" ht="18.75" customHeight="1" x14ac:dyDescent="0.25">
      <c r="B90" s="103"/>
      <c r="C90" s="51"/>
      <c r="D90" s="52"/>
      <c r="E90" s="52"/>
      <c r="F90" s="53"/>
      <c r="G90" s="52" t="s">
        <v>86</v>
      </c>
      <c r="H90" s="5"/>
      <c r="I90" s="121"/>
      <c r="J90" s="17"/>
      <c r="K90" s="241"/>
      <c r="L90" s="537">
        <f>L77+L49+L60</f>
        <v>0</v>
      </c>
      <c r="M90" s="538"/>
      <c r="N90" s="537" t="e">
        <f>N87+N77+N49</f>
        <v>#N/A</v>
      </c>
      <c r="O90" s="3"/>
      <c r="P90" s="18"/>
    </row>
    <row r="91" spans="1:17" ht="18.75" customHeight="1" x14ac:dyDescent="0.25">
      <c r="B91" s="122"/>
      <c r="C91" s="61"/>
      <c r="D91" s="62"/>
      <c r="E91" s="62"/>
      <c r="F91" s="63"/>
      <c r="G91" s="61"/>
      <c r="H91" s="123"/>
      <c r="I91" s="123"/>
      <c r="J91" s="123"/>
      <c r="K91" s="124"/>
      <c r="L91" s="125"/>
      <c r="M91" s="124"/>
      <c r="N91" s="126"/>
      <c r="O91" s="3"/>
      <c r="P91" s="18"/>
    </row>
    <row r="92" spans="1:17" ht="18.75" customHeight="1" thickBot="1" x14ac:dyDescent="0.3">
      <c r="B92" s="103"/>
      <c r="C92" s="51"/>
      <c r="D92" s="52"/>
      <c r="E92" s="52"/>
      <c r="F92" s="53"/>
      <c r="G92" s="51"/>
      <c r="H92" s="5"/>
      <c r="I92" s="5"/>
      <c r="J92" s="5"/>
      <c r="K92" s="5"/>
      <c r="L92" s="5"/>
      <c r="M92" s="5"/>
      <c r="N92" s="127"/>
      <c r="O92" s="3"/>
      <c r="P92" s="18"/>
    </row>
    <row r="93" spans="1:17" s="18" customFormat="1" ht="18.75" customHeight="1" x14ac:dyDescent="0.25">
      <c r="B93" s="128"/>
      <c r="C93" s="129"/>
      <c r="D93" s="130"/>
      <c r="E93" s="130"/>
      <c r="F93" s="131"/>
      <c r="G93" s="129"/>
      <c r="H93" s="132"/>
      <c r="I93" s="129"/>
      <c r="J93" s="129"/>
      <c r="K93" s="129"/>
      <c r="L93" s="133"/>
      <c r="M93" s="133"/>
      <c r="N93" s="134"/>
      <c r="O93" s="3"/>
    </row>
    <row r="94" spans="1:17" ht="18.75" customHeight="1" x14ac:dyDescent="0.25">
      <c r="B94" s="103"/>
      <c r="C94" s="51"/>
      <c r="D94" s="52"/>
      <c r="E94" s="52"/>
      <c r="F94" s="53"/>
      <c r="G94" s="51"/>
      <c r="H94" s="5"/>
      <c r="I94" s="135" t="s">
        <v>99</v>
      </c>
      <c r="J94" s="51"/>
      <c r="K94" s="51"/>
      <c r="L94" s="536">
        <f>L90</f>
        <v>0</v>
      </c>
      <c r="M94" s="724"/>
      <c r="N94" s="725"/>
      <c r="O94" s="3"/>
      <c r="P94" s="18"/>
    </row>
    <row r="95" spans="1:17" ht="18.75" customHeight="1" x14ac:dyDescent="0.25">
      <c r="B95" s="103"/>
      <c r="C95" s="51"/>
      <c r="D95" s="52"/>
      <c r="E95" s="52"/>
      <c r="F95" s="53"/>
      <c r="G95" s="51"/>
      <c r="H95" s="5"/>
      <c r="I95" s="135" t="s">
        <v>100</v>
      </c>
      <c r="J95" s="17"/>
      <c r="K95" s="17"/>
      <c r="L95" s="323"/>
      <c r="M95" s="535"/>
      <c r="N95" s="536" t="e">
        <f>N90</f>
        <v>#N/A</v>
      </c>
      <c r="O95" s="3"/>
      <c r="P95" s="18"/>
      <c r="Q95" s="331"/>
    </row>
    <row r="96" spans="1:17" ht="18.75" customHeight="1" x14ac:dyDescent="0.25">
      <c r="B96" s="11"/>
      <c r="C96" s="5"/>
      <c r="D96" s="5"/>
      <c r="E96" s="5"/>
      <c r="F96" s="6"/>
      <c r="G96" s="51"/>
      <c r="H96" s="5"/>
      <c r="I96" s="136" t="s">
        <v>46</v>
      </c>
      <c r="J96" s="51"/>
      <c r="K96" s="51"/>
      <c r="L96" s="172"/>
      <c r="M96" s="709" t="e">
        <f>L90+N90</f>
        <v>#N/A</v>
      </c>
      <c r="N96" s="709"/>
      <c r="O96" s="3"/>
      <c r="P96" s="18"/>
    </row>
    <row r="97" spans="2:16" ht="18.75" customHeight="1" x14ac:dyDescent="0.25">
      <c r="B97" s="103"/>
      <c r="C97" s="51"/>
      <c r="D97" s="52"/>
      <c r="E97" s="52"/>
      <c r="F97" s="53"/>
      <c r="G97" s="51"/>
      <c r="H97" s="5"/>
      <c r="I97" s="135" t="s">
        <v>47</v>
      </c>
      <c r="J97" s="17"/>
      <c r="K97" s="17"/>
      <c r="L97" s="137">
        <v>0.05</v>
      </c>
      <c r="M97" s="535"/>
      <c r="N97" s="536" t="e">
        <f>M96*L97</f>
        <v>#N/A</v>
      </c>
      <c r="O97" s="3"/>
      <c r="P97" s="18"/>
    </row>
    <row r="98" spans="2:16" ht="18.75" customHeight="1" x14ac:dyDescent="0.25">
      <c r="B98" s="103"/>
      <c r="C98" s="51"/>
      <c r="D98" s="52"/>
      <c r="E98" s="52"/>
      <c r="F98" s="53"/>
      <c r="G98" s="51"/>
      <c r="H98" s="51"/>
      <c r="I98" s="5"/>
      <c r="J98" s="135" t="s">
        <v>97</v>
      </c>
      <c r="K98" s="135" t="s">
        <v>97</v>
      </c>
      <c r="L98" s="324"/>
      <c r="M98" s="535"/>
      <c r="N98" s="536">
        <f>Investitionen!D53</f>
        <v>0</v>
      </c>
      <c r="O98" s="3"/>
      <c r="P98" s="18"/>
    </row>
    <row r="99" spans="2:16" ht="18.75" customHeight="1" x14ac:dyDescent="0.25">
      <c r="B99" s="11"/>
      <c r="C99" s="5"/>
      <c r="D99" s="5"/>
      <c r="E99" s="5"/>
      <c r="F99" s="6"/>
      <c r="G99" s="5"/>
      <c r="H99" s="5"/>
      <c r="I99" s="136" t="s">
        <v>58</v>
      </c>
      <c r="J99" s="9"/>
      <c r="K99" s="9"/>
      <c r="L99" s="325"/>
      <c r="M99" s="710" t="e">
        <f>M96+N97+N98</f>
        <v>#N/A</v>
      </c>
      <c r="N99" s="710"/>
      <c r="O99" s="3"/>
      <c r="P99" s="18"/>
    </row>
    <row r="100" spans="2:16" ht="18.75" customHeight="1" x14ac:dyDescent="0.25">
      <c r="B100" s="11"/>
      <c r="C100" s="5"/>
      <c r="D100" s="5"/>
      <c r="E100" s="5"/>
      <c r="F100" s="6"/>
      <c r="G100" s="5"/>
      <c r="H100" s="5"/>
      <c r="I100" s="136" t="s">
        <v>87</v>
      </c>
      <c r="J100" s="9"/>
      <c r="K100" s="9"/>
      <c r="L100" s="319">
        <v>0.19</v>
      </c>
      <c r="M100" s="498"/>
      <c r="N100" s="498" t="e">
        <f>M99*L100</f>
        <v>#N/A</v>
      </c>
      <c r="O100" s="3"/>
      <c r="P100" s="18"/>
    </row>
    <row r="101" spans="2:16" ht="18.75" customHeight="1" thickBot="1" x14ac:dyDescent="0.3">
      <c r="B101" s="11"/>
      <c r="C101" s="5"/>
      <c r="D101" s="5"/>
      <c r="E101" s="5"/>
      <c r="F101" s="6"/>
      <c r="G101" s="5"/>
      <c r="H101" s="138"/>
      <c r="I101" s="139" t="s">
        <v>88</v>
      </c>
      <c r="J101" s="140"/>
      <c r="K101" s="140"/>
      <c r="L101" s="242"/>
      <c r="M101" s="204"/>
      <c r="N101" s="205" t="e">
        <f>M99+N100</f>
        <v>#N/A</v>
      </c>
      <c r="O101" s="3"/>
      <c r="P101" s="18"/>
    </row>
    <row r="102" spans="2:16" ht="18.75" customHeight="1" thickTop="1" thickBot="1" x14ac:dyDescent="0.25">
      <c r="B102" s="141"/>
      <c r="C102" s="142"/>
      <c r="D102" s="142"/>
      <c r="E102" s="142"/>
      <c r="F102" s="143"/>
      <c r="G102" s="142"/>
      <c r="H102" s="142"/>
      <c r="I102" s="142"/>
      <c r="J102" s="142"/>
      <c r="K102" s="142"/>
      <c r="L102" s="142"/>
      <c r="M102" s="142"/>
      <c r="N102" s="144"/>
      <c r="O102" s="3"/>
      <c r="P102" s="18"/>
    </row>
    <row r="103" spans="2:16" s="18" customFormat="1" ht="18.75" customHeight="1" x14ac:dyDescent="0.2">
      <c r="B103" s="11"/>
      <c r="C103" s="5"/>
      <c r="D103" s="5"/>
      <c r="E103" s="5"/>
      <c r="F103" s="6"/>
      <c r="G103" s="5"/>
      <c r="H103" s="5"/>
      <c r="I103" s="5"/>
      <c r="J103" s="17"/>
      <c r="K103" s="17"/>
      <c r="L103" s="17"/>
      <c r="M103" s="17"/>
      <c r="N103" s="5"/>
      <c r="O103" s="3"/>
    </row>
    <row r="104" spans="2:16" s="18" customFormat="1" ht="18.75" hidden="1" customHeight="1" x14ac:dyDescent="0.2">
      <c r="B104" s="11"/>
      <c r="C104" s="5"/>
      <c r="D104" s="5"/>
      <c r="E104" s="5"/>
      <c r="F104" s="6"/>
      <c r="G104" s="5"/>
      <c r="H104" s="5"/>
      <c r="I104" s="5"/>
      <c r="J104" s="17"/>
      <c r="K104" s="17"/>
      <c r="L104" s="145"/>
      <c r="M104" s="145"/>
      <c r="N104" s="145"/>
      <c r="O104" s="3"/>
    </row>
    <row r="105" spans="2:16" s="18" customFormat="1" ht="18.75" hidden="1" customHeight="1" x14ac:dyDescent="0.2">
      <c r="B105" s="11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3"/>
    </row>
    <row r="106" spans="2:16" ht="18.75" customHeight="1" x14ac:dyDescent="0.2">
      <c r="B106" s="11"/>
      <c r="C106" s="699"/>
      <c r="D106" s="700"/>
      <c r="E106" s="700"/>
      <c r="F106" s="700"/>
      <c r="G106" s="497"/>
      <c r="H106" s="5"/>
      <c r="I106" s="5"/>
      <c r="J106" s="5"/>
      <c r="K106" s="5"/>
      <c r="L106" s="5"/>
      <c r="M106" s="5"/>
      <c r="N106" s="5"/>
      <c r="O106" s="3"/>
      <c r="P106" s="18"/>
    </row>
    <row r="107" spans="2:16" ht="18.75" customHeight="1" thickBot="1" x14ac:dyDescent="0.25">
      <c r="B107" s="11"/>
      <c r="C107" s="321"/>
      <c r="D107" s="322"/>
      <c r="E107" s="322"/>
      <c r="F107" s="322"/>
      <c r="G107" s="322"/>
      <c r="H107" s="5"/>
      <c r="I107" s="146"/>
      <c r="J107" s="146"/>
      <c r="K107" s="146"/>
      <c r="L107" s="146"/>
      <c r="M107" s="146"/>
      <c r="N107" s="146"/>
      <c r="O107" s="3"/>
      <c r="P107" s="18"/>
    </row>
    <row r="108" spans="2:16" ht="18.75" customHeight="1" x14ac:dyDescent="0.25">
      <c r="B108" s="147"/>
      <c r="C108" s="5"/>
      <c r="D108" s="698" t="s">
        <v>73</v>
      </c>
      <c r="E108" s="698"/>
      <c r="F108" s="698"/>
      <c r="G108" s="698"/>
      <c r="H108" s="148"/>
      <c r="I108" s="707"/>
      <c r="J108" s="707"/>
      <c r="K108" s="707"/>
      <c r="L108" s="707"/>
      <c r="M108" s="707"/>
      <c r="N108" s="707"/>
      <c r="O108" s="3"/>
      <c r="P108" s="18"/>
    </row>
    <row r="109" spans="2:16" ht="18.75" customHeight="1" x14ac:dyDescent="0.2">
      <c r="B109" s="149"/>
      <c r="C109" s="150"/>
      <c r="D109" s="150"/>
      <c r="E109" s="150"/>
      <c r="F109" s="151"/>
      <c r="G109" s="150"/>
      <c r="H109" s="150"/>
      <c r="I109" s="150"/>
      <c r="J109" s="150"/>
      <c r="K109" s="150"/>
      <c r="L109" s="150"/>
      <c r="M109" s="150"/>
      <c r="N109" s="150"/>
      <c r="O109" s="3"/>
      <c r="P109" s="18"/>
    </row>
    <row r="110" spans="2:16" ht="18.75" customHeight="1" x14ac:dyDescent="0.2">
      <c r="B110" s="2"/>
      <c r="C110" s="2"/>
      <c r="D110" s="2"/>
      <c r="E110" s="2"/>
      <c r="F110" s="152"/>
      <c r="G110" s="2"/>
      <c r="H110" s="2"/>
      <c r="I110" s="2"/>
      <c r="J110" s="2"/>
      <c r="K110" s="2"/>
      <c r="L110" s="2"/>
      <c r="M110" s="2"/>
      <c r="N110" s="2"/>
    </row>
    <row r="111" spans="2:16" ht="18.75" customHeight="1" x14ac:dyDescent="0.2">
      <c r="B111" s="2" t="s">
        <v>176</v>
      </c>
      <c r="C111" s="2"/>
      <c r="D111" s="2"/>
      <c r="E111" s="2"/>
      <c r="F111" s="152"/>
      <c r="G111" s="2"/>
      <c r="H111" s="2"/>
      <c r="I111" s="2"/>
      <c r="J111" s="2"/>
      <c r="K111" s="2"/>
      <c r="L111" s="2"/>
      <c r="M111" s="2"/>
      <c r="N111" s="2"/>
    </row>
    <row r="112" spans="2:16" ht="18.75" customHeight="1" x14ac:dyDescent="0.2">
      <c r="B112" s="2"/>
      <c r="C112" s="2"/>
      <c r="D112" s="2"/>
      <c r="E112" s="2"/>
      <c r="F112" s="152"/>
      <c r="G112" s="2"/>
      <c r="H112" s="2"/>
      <c r="I112" s="2"/>
      <c r="J112" s="2"/>
      <c r="K112" s="2"/>
      <c r="L112" s="2"/>
      <c r="M112" s="2"/>
      <c r="N112" s="2"/>
    </row>
    <row r="113" spans="2:14" ht="18.75" customHeight="1" x14ac:dyDescent="0.2">
      <c r="B113" s="18" t="s">
        <v>124</v>
      </c>
      <c r="C113" s="2"/>
      <c r="E113" s="18"/>
      <c r="F113" s="155"/>
      <c r="G113" s="2"/>
      <c r="H113" s="2"/>
      <c r="I113" s="2"/>
      <c r="J113" s="2"/>
      <c r="K113" s="2"/>
      <c r="L113" s="2"/>
      <c r="M113" s="2"/>
      <c r="N113" s="2"/>
    </row>
    <row r="114" spans="2:14" ht="18.75" customHeight="1" x14ac:dyDescent="0.2">
      <c r="B114" s="18" t="s">
        <v>125</v>
      </c>
      <c r="C114" s="2"/>
      <c r="E114" s="18"/>
      <c r="F114" s="155"/>
      <c r="G114" s="2"/>
      <c r="H114" s="2"/>
      <c r="I114" s="2"/>
      <c r="J114" s="2"/>
      <c r="K114" s="2"/>
      <c r="L114" s="2"/>
      <c r="M114" s="2"/>
      <c r="N114" s="2"/>
    </row>
    <row r="115" spans="2:14" ht="18.75" customHeight="1" x14ac:dyDescent="0.2">
      <c r="B115" s="2"/>
      <c r="C115" s="2"/>
      <c r="D115" s="18"/>
      <c r="E115" s="18"/>
      <c r="F115" s="155"/>
      <c r="G115" s="2"/>
      <c r="H115" s="2"/>
      <c r="I115" s="2"/>
      <c r="J115" s="2"/>
      <c r="K115" s="2"/>
      <c r="L115" s="2"/>
      <c r="M115" s="2"/>
      <c r="N115" s="2"/>
    </row>
  </sheetData>
  <sheetProtection password="DEED" sheet="1" selectLockedCells="1"/>
  <customSheetViews>
    <customSheetView guid="{18680FC6-A358-431A-BEBF-0B49187F5E19}" scale="85" fitToPage="1" hiddenRows="1" topLeftCell="A60">
      <selection activeCell="Q88" sqref="Q88"/>
      <pageMargins left="0.78740157480314965" right="0.78740157480314965" top="0.24" bottom="0.23" header="0.17" footer="0.16"/>
      <pageSetup paperSize="9" scale="42" orientation="portrait" r:id="rId1"/>
      <headerFooter alignWithMargins="0"/>
    </customSheetView>
  </customSheetViews>
  <mergeCells count="27">
    <mergeCell ref="Q9:T9"/>
    <mergeCell ref="M94:N94"/>
    <mergeCell ref="M21:N21"/>
    <mergeCell ref="K21:L21"/>
    <mergeCell ref="H49:I49"/>
    <mergeCell ref="S17:U17"/>
    <mergeCell ref="H77:I77"/>
    <mergeCell ref="I4:N4"/>
    <mergeCell ref="B1:D1"/>
    <mergeCell ref="F17:G17"/>
    <mergeCell ref="H17:I17"/>
    <mergeCell ref="C15:N15"/>
    <mergeCell ref="C13:N13"/>
    <mergeCell ref="C9:H11"/>
    <mergeCell ref="B83:B85"/>
    <mergeCell ref="D108:G108"/>
    <mergeCell ref="C106:F106"/>
    <mergeCell ref="C25:C31"/>
    <mergeCell ref="I5:L5"/>
    <mergeCell ref="F6:L6"/>
    <mergeCell ref="L9:N9"/>
    <mergeCell ref="I108:N108"/>
    <mergeCell ref="H87:I87"/>
    <mergeCell ref="M96:N96"/>
    <mergeCell ref="M99:N99"/>
    <mergeCell ref="B24:B31"/>
    <mergeCell ref="B66:B70"/>
  </mergeCells>
  <phoneticPr fontId="2" type="noConversion"/>
  <dataValidations count="1">
    <dataValidation type="list" allowBlank="1" showInputMessage="1" showErrorMessage="1" sqref="E40">
      <formula1>#REF!</formula1>
    </dataValidation>
  </dataValidations>
  <pageMargins left="0.78740157480314965" right="0.78740157480314965" top="0.24" bottom="0.23" header="0.17" footer="0.16"/>
  <pageSetup paperSize="9" scale="42" orientation="portrait" r:id="rId2"/>
  <headerFooter alignWithMargins="0"/>
  <cellWatches>
    <cellWatch r="E25"/>
  </cellWatches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Parameter!$A$2:$A$6</xm:f>
          </x14:formula1>
          <xm:sqref>E25:E30 E33:E38</xm:sqref>
        </x14:dataValidation>
        <x14:dataValidation type="list" allowBlank="1" showInputMessage="1" showErrorMessage="1">
          <x14:formula1>
            <xm:f>Parameter!$A$8:$A$15</xm:f>
          </x14:formula1>
          <xm:sqref>E41:E46</xm:sqref>
        </x14:dataValidation>
        <x14:dataValidation type="list" allowBlank="1" showInputMessage="1" showErrorMessage="1">
          <x14:formula1>
            <xm:f>Parameter!$D$2:$D$56</xm:f>
          </x14:formula1>
          <xm:sqref>F6:L6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indexed="12"/>
  </sheetPr>
  <dimension ref="A1:N75"/>
  <sheetViews>
    <sheetView zoomScale="90" zoomScaleNormal="90" workbookViewId="0">
      <selection activeCell="C32" sqref="C32"/>
    </sheetView>
  </sheetViews>
  <sheetFormatPr baseColWidth="10" defaultRowHeight="14.25" x14ac:dyDescent="0.2"/>
  <cols>
    <col min="1" max="2" width="1.85546875" style="154" customWidth="1"/>
    <col min="3" max="3" width="50.140625" style="154" customWidth="1"/>
    <col min="4" max="4" width="14.28515625" style="176" customWidth="1"/>
    <col min="5" max="5" width="14.28515625" style="154" customWidth="1"/>
    <col min="6" max="6" width="10.7109375" style="154" customWidth="1"/>
    <col min="7" max="7" width="15" style="154" customWidth="1"/>
    <col min="8" max="11" width="14.28515625" style="154" customWidth="1"/>
    <col min="12" max="12" width="15" style="154" customWidth="1"/>
    <col min="13" max="13" width="12.42578125" style="154" customWidth="1"/>
    <col min="14" max="16384" width="11.42578125" style="154"/>
  </cols>
  <sheetData>
    <row r="1" spans="1:14" ht="20.25" x14ac:dyDescent="0.3">
      <c r="A1" s="343" t="s">
        <v>67</v>
      </c>
      <c r="B1" s="344"/>
      <c r="C1" s="344"/>
      <c r="D1" s="345"/>
      <c r="E1" s="495" t="str">
        <f>Kalkulation!C2</f>
        <v>Version:</v>
      </c>
      <c r="F1" s="496" t="str">
        <f>Kalkulation!D2</f>
        <v>2024.0</v>
      </c>
      <c r="G1" s="344"/>
      <c r="H1" s="344"/>
      <c r="I1" s="346"/>
      <c r="J1" s="752" t="s">
        <v>104</v>
      </c>
      <c r="K1" s="753"/>
      <c r="L1" s="753"/>
      <c r="M1" s="754"/>
    </row>
    <row r="2" spans="1:14" ht="15" x14ac:dyDescent="0.25">
      <c r="A2" s="347"/>
      <c r="B2" s="335" t="s">
        <v>71</v>
      </c>
      <c r="C2" s="335"/>
      <c r="D2" s="348"/>
      <c r="E2" s="349"/>
      <c r="F2" s="349"/>
      <c r="G2" s="349"/>
      <c r="H2" s="349"/>
      <c r="I2" s="349"/>
      <c r="J2" s="349"/>
      <c r="K2" s="349"/>
      <c r="L2" s="349"/>
      <c r="M2" s="350"/>
    </row>
    <row r="3" spans="1:14" x14ac:dyDescent="0.2">
      <c r="A3" s="279"/>
      <c r="B3" s="349"/>
      <c r="C3" s="349"/>
      <c r="D3" s="351"/>
      <c r="E3" s="349"/>
      <c r="F3" s="349"/>
      <c r="G3" s="349"/>
      <c r="H3" s="349"/>
      <c r="I3" s="352"/>
      <c r="J3" s="353"/>
      <c r="K3" s="349" t="s">
        <v>102</v>
      </c>
      <c r="L3" s="349"/>
      <c r="M3" s="350"/>
    </row>
    <row r="4" spans="1:14" ht="15" x14ac:dyDescent="0.25">
      <c r="A4" s="354" t="s">
        <v>8</v>
      </c>
      <c r="B4" s="349"/>
      <c r="C4" s="349"/>
      <c r="D4" s="349"/>
      <c r="E4" s="349"/>
      <c r="F4" s="349"/>
      <c r="G4" s="349"/>
      <c r="H4" s="349"/>
      <c r="I4" s="355"/>
      <c r="J4" s="335"/>
      <c r="K4" s="349" t="s">
        <v>111</v>
      </c>
      <c r="L4" s="349"/>
      <c r="M4" s="350"/>
      <c r="N4" s="156"/>
    </row>
    <row r="5" spans="1:14" ht="14.25" customHeight="1" x14ac:dyDescent="0.2">
      <c r="A5" s="356"/>
      <c r="B5" s="335">
        <f>Kalkulation!C9</f>
        <v>0</v>
      </c>
      <c r="C5" s="335"/>
      <c r="D5" s="349"/>
      <c r="E5" s="349"/>
      <c r="F5" s="349"/>
      <c r="G5" s="349"/>
      <c r="H5" s="352"/>
      <c r="I5" s="355"/>
      <c r="J5" s="357"/>
      <c r="K5" s="349" t="s">
        <v>103</v>
      </c>
      <c r="L5" s="349"/>
      <c r="M5" s="350"/>
    </row>
    <row r="6" spans="1:14" ht="15" x14ac:dyDescent="0.25">
      <c r="A6" s="354" t="s">
        <v>233</v>
      </c>
      <c r="B6" s="349"/>
      <c r="C6" s="349"/>
      <c r="D6" s="349"/>
      <c r="E6" s="351"/>
      <c r="F6" s="349"/>
      <c r="G6" s="349"/>
      <c r="H6" s="349"/>
      <c r="I6" s="355"/>
      <c r="J6" s="358"/>
      <c r="K6" s="349" t="s">
        <v>110</v>
      </c>
      <c r="L6" s="349"/>
      <c r="M6" s="350"/>
    </row>
    <row r="7" spans="1:14" x14ac:dyDescent="0.2">
      <c r="A7" s="279"/>
      <c r="B7" s="335">
        <f>Kalkulation!C13</f>
        <v>0</v>
      </c>
      <c r="C7" s="335"/>
      <c r="D7" s="349"/>
      <c r="E7" s="349"/>
      <c r="F7" s="349"/>
      <c r="G7" s="349"/>
      <c r="H7" s="349"/>
      <c r="I7" s="352"/>
      <c r="J7" s="755"/>
      <c r="K7" s="755"/>
      <c r="L7" s="755"/>
      <c r="M7" s="756"/>
    </row>
    <row r="8" spans="1:14" ht="15" x14ac:dyDescent="0.25">
      <c r="A8" s="354" t="s">
        <v>4</v>
      </c>
      <c r="B8" s="349"/>
      <c r="C8" s="349"/>
      <c r="D8" s="351"/>
      <c r="E8" s="349"/>
      <c r="F8" s="349"/>
      <c r="G8" s="349"/>
      <c r="H8" s="349"/>
      <c r="I8" s="349"/>
      <c r="J8" s="762"/>
      <c r="K8" s="762"/>
      <c r="L8" s="763"/>
      <c r="M8" s="359"/>
    </row>
    <row r="9" spans="1:14" ht="15" customHeight="1" x14ac:dyDescent="0.2">
      <c r="A9" s="279"/>
      <c r="B9" s="335">
        <f>Kalkulation!C15</f>
        <v>0</v>
      </c>
      <c r="C9" s="335"/>
      <c r="D9" s="349"/>
      <c r="E9" s="349"/>
      <c r="F9" s="349"/>
      <c r="G9" s="349"/>
      <c r="H9" s="349"/>
      <c r="I9" s="349"/>
      <c r="J9" s="349"/>
      <c r="K9" s="349"/>
      <c r="L9" s="349"/>
      <c r="M9" s="350"/>
    </row>
    <row r="10" spans="1:14" ht="15.75" customHeight="1" x14ac:dyDescent="0.2">
      <c r="A10" s="279"/>
      <c r="B10" s="360"/>
      <c r="C10" s="349"/>
      <c r="D10" s="351"/>
      <c r="E10" s="349"/>
      <c r="F10" s="349"/>
      <c r="G10" s="349"/>
      <c r="H10" s="349"/>
      <c r="I10" s="349"/>
      <c r="J10" s="349"/>
      <c r="K10" s="349"/>
      <c r="L10" s="349"/>
      <c r="M10" s="350"/>
    </row>
    <row r="11" spans="1:14" x14ac:dyDescent="0.2">
      <c r="A11" s="279"/>
      <c r="B11" s="360"/>
      <c r="C11" s="349"/>
      <c r="D11" s="351" t="s">
        <v>9</v>
      </c>
      <c r="E11" s="351" t="s">
        <v>10</v>
      </c>
      <c r="F11" s="349"/>
      <c r="G11" s="349"/>
      <c r="H11" s="349" t="s">
        <v>65</v>
      </c>
      <c r="I11" s="349"/>
      <c r="J11" s="349"/>
      <c r="K11" s="349"/>
      <c r="L11" s="349"/>
      <c r="M11" s="350"/>
    </row>
    <row r="12" spans="1:14" ht="15" x14ac:dyDescent="0.25">
      <c r="A12" s="279"/>
      <c r="B12" s="361" t="s">
        <v>11</v>
      </c>
      <c r="C12" s="362"/>
      <c r="D12" s="363">
        <f>SUM(Kalkulation!F17)</f>
        <v>45292</v>
      </c>
      <c r="E12" s="363">
        <f>SUM(Kalkulation!H17)</f>
        <v>45657</v>
      </c>
      <c r="F12" s="364"/>
      <c r="G12" s="364"/>
      <c r="H12" s="365">
        <f>DATEDIF(D12,E12,"M")+1</f>
        <v>12</v>
      </c>
      <c r="I12" s="349"/>
      <c r="J12" s="364"/>
      <c r="K12" s="364"/>
      <c r="L12" s="349"/>
      <c r="M12" s="350"/>
    </row>
    <row r="13" spans="1:14" ht="15" hidden="1" x14ac:dyDescent="0.25">
      <c r="A13" s="279"/>
      <c r="B13" s="361"/>
      <c r="C13" s="362"/>
      <c r="D13" s="366"/>
      <c r="E13" s="367"/>
      <c r="F13" s="368"/>
      <c r="G13" s="368"/>
      <c r="H13" s="369"/>
      <c r="I13" s="370"/>
      <c r="J13" s="368"/>
      <c r="K13" s="368"/>
      <c r="L13" s="349"/>
      <c r="M13" s="350"/>
    </row>
    <row r="14" spans="1:14" ht="15" hidden="1" x14ac:dyDescent="0.25">
      <c r="A14" s="371" t="s">
        <v>83</v>
      </c>
      <c r="B14" s="372"/>
      <c r="C14" s="373"/>
      <c r="D14" s="349"/>
      <c r="E14" s="349"/>
      <c r="F14" s="349"/>
      <c r="G14" s="349"/>
      <c r="H14" s="349"/>
      <c r="I14" s="349"/>
      <c r="J14" s="349"/>
      <c r="K14" s="349"/>
      <c r="L14" s="349"/>
      <c r="M14" s="350"/>
    </row>
    <row r="15" spans="1:14" ht="15" hidden="1" customHeight="1" x14ac:dyDescent="0.25">
      <c r="A15" s="279"/>
      <c r="B15" s="362"/>
      <c r="C15" s="747" t="s">
        <v>68</v>
      </c>
      <c r="D15" s="733" t="s">
        <v>69</v>
      </c>
      <c r="E15" s="733" t="s">
        <v>38</v>
      </c>
      <c r="F15" s="733" t="s">
        <v>63</v>
      </c>
      <c r="G15" s="735" t="s">
        <v>45</v>
      </c>
      <c r="H15" s="750" t="s">
        <v>116</v>
      </c>
      <c r="I15" s="374"/>
      <c r="J15" s="375"/>
      <c r="K15" s="376"/>
      <c r="L15" s="757" t="s">
        <v>105</v>
      </c>
      <c r="M15" s="350"/>
    </row>
    <row r="16" spans="1:14" ht="54.95" hidden="1" customHeight="1" x14ac:dyDescent="0.2">
      <c r="A16" s="279"/>
      <c r="B16" s="377"/>
      <c r="C16" s="748"/>
      <c r="D16" s="734"/>
      <c r="E16" s="734"/>
      <c r="F16" s="734"/>
      <c r="G16" s="736"/>
      <c r="H16" s="751"/>
      <c r="I16" s="378" t="s">
        <v>115</v>
      </c>
      <c r="J16" s="379" t="s">
        <v>117</v>
      </c>
      <c r="K16" s="380" t="s">
        <v>39</v>
      </c>
      <c r="L16" s="758"/>
      <c r="M16" s="350"/>
    </row>
    <row r="17" spans="1:14" ht="15" hidden="1" x14ac:dyDescent="0.25">
      <c r="A17" s="279"/>
      <c r="B17" s="381">
        <v>1</v>
      </c>
      <c r="C17" s="382" t="s">
        <v>106</v>
      </c>
      <c r="D17" s="383">
        <v>39814</v>
      </c>
      <c r="E17" s="384">
        <v>500</v>
      </c>
      <c r="F17" s="385">
        <v>60</v>
      </c>
      <c r="G17" s="339">
        <f>IF(DATEDIF(D17,$E$12,"M")+1&gt;$H$12,$H$12,DATEDIF(D17,$E$12,"M")+1)</f>
        <v>12</v>
      </c>
      <c r="H17" s="342">
        <f>SUM(J17+I17)</f>
        <v>516.67000000000007</v>
      </c>
      <c r="I17" s="340">
        <f>SUM(E17/F17*G17)</f>
        <v>100</v>
      </c>
      <c r="J17" s="384">
        <v>416.67</v>
      </c>
      <c r="K17" s="386">
        <f>SUM(E17-I17-J17)</f>
        <v>-16.670000000000016</v>
      </c>
      <c r="L17" s="341">
        <f>H17-I17</f>
        <v>416.67000000000007</v>
      </c>
      <c r="M17" s="387"/>
      <c r="N17" s="165"/>
    </row>
    <row r="18" spans="1:14" ht="15" hidden="1" x14ac:dyDescent="0.25">
      <c r="A18" s="279"/>
      <c r="B18" s="381">
        <v>2</v>
      </c>
      <c r="C18" s="382"/>
      <c r="D18" s="383"/>
      <c r="E18" s="384"/>
      <c r="F18" s="385"/>
      <c r="G18" s="339"/>
      <c r="H18" s="342"/>
      <c r="I18" s="340"/>
      <c r="J18" s="384"/>
      <c r="K18" s="386"/>
      <c r="L18" s="341"/>
      <c r="M18" s="387"/>
      <c r="N18" s="165"/>
    </row>
    <row r="19" spans="1:14" ht="15" hidden="1" x14ac:dyDescent="0.25">
      <c r="A19" s="279"/>
      <c r="B19" s="381">
        <v>3</v>
      </c>
      <c r="C19" s="382"/>
      <c r="D19" s="383"/>
      <c r="E19" s="384"/>
      <c r="F19" s="385"/>
      <c r="G19" s="339"/>
      <c r="H19" s="342"/>
      <c r="I19" s="340"/>
      <c r="J19" s="384"/>
      <c r="K19" s="386"/>
      <c r="L19" s="341"/>
      <c r="M19" s="387"/>
      <c r="N19" s="165"/>
    </row>
    <row r="20" spans="1:14" ht="15" hidden="1" x14ac:dyDescent="0.25">
      <c r="A20" s="279"/>
      <c r="B20" s="381">
        <v>4</v>
      </c>
      <c r="C20" s="382"/>
      <c r="D20" s="383"/>
      <c r="E20" s="384"/>
      <c r="F20" s="385"/>
      <c r="G20" s="339"/>
      <c r="H20" s="342"/>
      <c r="I20" s="340"/>
      <c r="J20" s="384"/>
      <c r="K20" s="386"/>
      <c r="L20" s="341"/>
      <c r="M20" s="387"/>
      <c r="N20" s="165"/>
    </row>
    <row r="21" spans="1:14" ht="15" hidden="1" x14ac:dyDescent="0.25">
      <c r="A21" s="279"/>
      <c r="B21" s="381">
        <v>5</v>
      </c>
      <c r="C21" s="382"/>
      <c r="D21" s="383"/>
      <c r="E21" s="384"/>
      <c r="F21" s="385"/>
      <c r="G21" s="339"/>
      <c r="H21" s="342"/>
      <c r="I21" s="340"/>
      <c r="J21" s="384"/>
      <c r="K21" s="386"/>
      <c r="L21" s="341"/>
      <c r="M21" s="387"/>
      <c r="N21" s="165"/>
    </row>
    <row r="22" spans="1:14" ht="15" hidden="1" x14ac:dyDescent="0.25">
      <c r="A22" s="279"/>
      <c r="B22" s="381">
        <v>6</v>
      </c>
      <c r="C22" s="382"/>
      <c r="D22" s="383"/>
      <c r="E22" s="384"/>
      <c r="F22" s="385"/>
      <c r="G22" s="339"/>
      <c r="H22" s="342"/>
      <c r="I22" s="340"/>
      <c r="J22" s="384"/>
      <c r="K22" s="386"/>
      <c r="L22" s="341"/>
      <c r="M22" s="387"/>
      <c r="N22" s="165"/>
    </row>
    <row r="23" spans="1:14" ht="15" hidden="1" x14ac:dyDescent="0.25">
      <c r="A23" s="279"/>
      <c r="B23" s="381">
        <v>7</v>
      </c>
      <c r="C23" s="382"/>
      <c r="D23" s="383"/>
      <c r="E23" s="384"/>
      <c r="F23" s="385"/>
      <c r="G23" s="339"/>
      <c r="H23" s="342"/>
      <c r="I23" s="340"/>
      <c r="J23" s="384"/>
      <c r="K23" s="386"/>
      <c r="L23" s="341"/>
      <c r="M23" s="387"/>
      <c r="N23" s="165"/>
    </row>
    <row r="24" spans="1:14" s="156" customFormat="1" ht="15" hidden="1" x14ac:dyDescent="0.25">
      <c r="A24" s="279"/>
      <c r="B24" s="362"/>
      <c r="C24" s="349"/>
      <c r="D24" s="388"/>
      <c r="E24" s="389"/>
      <c r="F24" s="389"/>
      <c r="G24" s="389"/>
      <c r="H24" s="390"/>
      <c r="I24" s="368"/>
      <c r="J24" s="368"/>
      <c r="K24" s="391"/>
      <c r="L24" s="349"/>
      <c r="M24" s="392"/>
    </row>
    <row r="25" spans="1:14" ht="15.75" hidden="1" thickBot="1" x14ac:dyDescent="0.3">
      <c r="A25" s="279"/>
      <c r="B25" s="362"/>
      <c r="C25" s="393" t="s">
        <v>5</v>
      </c>
      <c r="D25" s="394"/>
      <c r="E25" s="395">
        <f>SUM(E17:E24)</f>
        <v>500</v>
      </c>
      <c r="F25" s="395"/>
      <c r="G25" s="395"/>
      <c r="H25" s="395">
        <f>SUM(H17:H24)</f>
        <v>516.67000000000007</v>
      </c>
      <c r="I25" s="396">
        <f>SUM(I17:I23)</f>
        <v>100</v>
      </c>
      <c r="J25" s="396">
        <f>SUM(J17:J24)</f>
        <v>416.67</v>
      </c>
      <c r="K25" s="397">
        <f>SUM(K17:K24)</f>
        <v>-16.670000000000016</v>
      </c>
      <c r="L25" s="349"/>
      <c r="M25" s="392"/>
    </row>
    <row r="26" spans="1:14" ht="15" x14ac:dyDescent="0.25">
      <c r="A26" s="279"/>
      <c r="B26" s="362"/>
      <c r="C26" s="349"/>
      <c r="D26" s="388"/>
      <c r="E26" s="349"/>
      <c r="F26" s="349"/>
      <c r="G26" s="349"/>
      <c r="H26" s="349"/>
      <c r="I26" s="370"/>
      <c r="J26" s="368"/>
      <c r="K26" s="368"/>
      <c r="L26" s="349"/>
      <c r="M26" s="392"/>
    </row>
    <row r="27" spans="1:14" ht="15" x14ac:dyDescent="0.25">
      <c r="A27" s="300" t="s">
        <v>89</v>
      </c>
      <c r="B27" s="159"/>
      <c r="C27" s="160"/>
      <c r="D27" s="18"/>
      <c r="E27" s="18"/>
      <c r="F27" s="18"/>
      <c r="G27" s="18"/>
      <c r="H27" s="18"/>
      <c r="I27" s="18"/>
      <c r="J27" s="18"/>
      <c r="K27" s="18"/>
      <c r="L27" s="18"/>
      <c r="M27" s="301"/>
    </row>
    <row r="28" spans="1:14" ht="15" customHeight="1" x14ac:dyDescent="0.25">
      <c r="A28" s="302"/>
      <c r="B28" s="158"/>
      <c r="C28" s="743" t="s">
        <v>68</v>
      </c>
      <c r="D28" s="745" t="s">
        <v>69</v>
      </c>
      <c r="E28" s="745" t="s">
        <v>26</v>
      </c>
      <c r="F28" s="745" t="s">
        <v>63</v>
      </c>
      <c r="G28" s="746" t="s">
        <v>45</v>
      </c>
      <c r="H28" s="739" t="s">
        <v>28</v>
      </c>
      <c r="I28" s="740"/>
      <c r="J28" s="759" t="s">
        <v>115</v>
      </c>
      <c r="K28" s="741" t="s">
        <v>105</v>
      </c>
      <c r="L28" s="761"/>
      <c r="M28" s="301"/>
    </row>
    <row r="29" spans="1:14" s="170" customFormat="1" ht="39.950000000000003" customHeight="1" x14ac:dyDescent="0.25">
      <c r="A29" s="303"/>
      <c r="B29" s="332"/>
      <c r="C29" s="744"/>
      <c r="D29" s="746"/>
      <c r="E29" s="746"/>
      <c r="F29" s="746"/>
      <c r="G29" s="749"/>
      <c r="H29" s="326" t="s">
        <v>29</v>
      </c>
      <c r="I29" s="334" t="s">
        <v>27</v>
      </c>
      <c r="J29" s="760"/>
      <c r="K29" s="742"/>
      <c r="L29" s="761"/>
      <c r="M29" s="301"/>
    </row>
    <row r="30" spans="1:14" s="157" customFormat="1" ht="15" x14ac:dyDescent="0.25">
      <c r="A30" s="302"/>
      <c r="B30" s="161">
        <v>1</v>
      </c>
      <c r="C30" s="162"/>
      <c r="D30" s="163"/>
      <c r="E30" s="164"/>
      <c r="F30" s="171"/>
      <c r="G30" s="339">
        <f>IF(DATEDIF(D30,$E$12,"M")+1&gt;$H$12,$H$12,DATEDIF(D30,$E$12,"M")+1)</f>
        <v>12</v>
      </c>
      <c r="H30" s="340">
        <f t="shared" ref="H30:H36" si="0">J30</f>
        <v>0</v>
      </c>
      <c r="I30" s="340">
        <f t="shared" ref="I30:I36" si="1">E30-H30</f>
        <v>0</v>
      </c>
      <c r="J30" s="340">
        <f>IF(F30&gt;0,E30/F30*G30,0)</f>
        <v>0</v>
      </c>
      <c r="K30" s="341">
        <f t="shared" ref="K30:K36" si="2">H30-J30</f>
        <v>0</v>
      </c>
      <c r="L30" s="18"/>
      <c r="M30" s="330"/>
    </row>
    <row r="31" spans="1:14" s="157" customFormat="1" ht="15" x14ac:dyDescent="0.25">
      <c r="A31" s="302"/>
      <c r="B31" s="161">
        <v>2</v>
      </c>
      <c r="C31" s="162"/>
      <c r="D31" s="163"/>
      <c r="E31" s="164"/>
      <c r="F31" s="171"/>
      <c r="G31" s="339">
        <f t="shared" ref="G31:G36" si="3">IF(DATEDIF(D31,$E$12,"M")+1&gt;$H$12,$H$12,DATEDIF(D31,$E$12,"M")+1)</f>
        <v>12</v>
      </c>
      <c r="H31" s="340">
        <f t="shared" si="0"/>
        <v>0</v>
      </c>
      <c r="I31" s="340">
        <f t="shared" si="1"/>
        <v>0</v>
      </c>
      <c r="J31" s="340">
        <f t="shared" ref="J31:J36" si="4">IF(F31&gt;0,E31/F31*G31,0)</f>
        <v>0</v>
      </c>
      <c r="K31" s="341">
        <f t="shared" si="2"/>
        <v>0</v>
      </c>
      <c r="L31" s="18"/>
      <c r="M31" s="330"/>
    </row>
    <row r="32" spans="1:14" s="157" customFormat="1" ht="15" x14ac:dyDescent="0.25">
      <c r="A32" s="302"/>
      <c r="B32" s="161">
        <v>3</v>
      </c>
      <c r="C32" s="162"/>
      <c r="D32" s="163"/>
      <c r="E32" s="164"/>
      <c r="F32" s="171"/>
      <c r="G32" s="339">
        <f t="shared" si="3"/>
        <v>12</v>
      </c>
      <c r="H32" s="340">
        <f t="shared" si="0"/>
        <v>0</v>
      </c>
      <c r="I32" s="340">
        <f t="shared" si="1"/>
        <v>0</v>
      </c>
      <c r="J32" s="340">
        <f t="shared" si="4"/>
        <v>0</v>
      </c>
      <c r="K32" s="341">
        <f t="shared" si="2"/>
        <v>0</v>
      </c>
      <c r="L32" s="18"/>
      <c r="M32" s="330"/>
    </row>
    <row r="33" spans="1:13" s="157" customFormat="1" ht="15" x14ac:dyDescent="0.25">
      <c r="A33" s="302"/>
      <c r="B33" s="161">
        <v>4</v>
      </c>
      <c r="C33" s="162"/>
      <c r="D33" s="163"/>
      <c r="E33" s="164"/>
      <c r="F33" s="171"/>
      <c r="G33" s="339">
        <f t="shared" si="3"/>
        <v>12</v>
      </c>
      <c r="H33" s="340">
        <f t="shared" si="0"/>
        <v>0</v>
      </c>
      <c r="I33" s="340">
        <f t="shared" si="1"/>
        <v>0</v>
      </c>
      <c r="J33" s="340">
        <f t="shared" si="4"/>
        <v>0</v>
      </c>
      <c r="K33" s="341">
        <f t="shared" si="2"/>
        <v>0</v>
      </c>
      <c r="L33" s="18"/>
      <c r="M33" s="330"/>
    </row>
    <row r="34" spans="1:13" s="157" customFormat="1" ht="15" x14ac:dyDescent="0.25">
      <c r="A34" s="302"/>
      <c r="B34" s="161">
        <v>5</v>
      </c>
      <c r="C34" s="162"/>
      <c r="D34" s="163"/>
      <c r="E34" s="164"/>
      <c r="F34" s="171"/>
      <c r="G34" s="339">
        <f t="shared" si="3"/>
        <v>12</v>
      </c>
      <c r="H34" s="340">
        <f t="shared" si="0"/>
        <v>0</v>
      </c>
      <c r="I34" s="340">
        <f t="shared" si="1"/>
        <v>0</v>
      </c>
      <c r="J34" s="340">
        <f t="shared" si="4"/>
        <v>0</v>
      </c>
      <c r="K34" s="341">
        <f t="shared" si="2"/>
        <v>0</v>
      </c>
      <c r="L34" s="18"/>
      <c r="M34" s="330"/>
    </row>
    <row r="35" spans="1:13" s="157" customFormat="1" ht="15" x14ac:dyDescent="0.25">
      <c r="A35" s="302"/>
      <c r="B35" s="161">
        <v>6</v>
      </c>
      <c r="C35" s="162"/>
      <c r="D35" s="163"/>
      <c r="E35" s="164"/>
      <c r="F35" s="171"/>
      <c r="G35" s="339">
        <f t="shared" si="3"/>
        <v>12</v>
      </c>
      <c r="H35" s="340">
        <f t="shared" si="0"/>
        <v>0</v>
      </c>
      <c r="I35" s="340">
        <f t="shared" si="1"/>
        <v>0</v>
      </c>
      <c r="J35" s="340">
        <f t="shared" si="4"/>
        <v>0</v>
      </c>
      <c r="K35" s="341">
        <f t="shared" si="2"/>
        <v>0</v>
      </c>
      <c r="L35" s="18"/>
      <c r="M35" s="330"/>
    </row>
    <row r="36" spans="1:13" s="157" customFormat="1" ht="15" x14ac:dyDescent="0.25">
      <c r="A36" s="302"/>
      <c r="B36" s="161">
        <v>7</v>
      </c>
      <c r="C36" s="162"/>
      <c r="D36" s="163"/>
      <c r="E36" s="164"/>
      <c r="F36" s="171"/>
      <c r="G36" s="339">
        <f t="shared" si="3"/>
        <v>12</v>
      </c>
      <c r="H36" s="340">
        <f t="shared" si="0"/>
        <v>0</v>
      </c>
      <c r="I36" s="340">
        <f t="shared" si="1"/>
        <v>0</v>
      </c>
      <c r="J36" s="340">
        <f t="shared" si="4"/>
        <v>0</v>
      </c>
      <c r="K36" s="341">
        <f t="shared" si="2"/>
        <v>0</v>
      </c>
      <c r="L36" s="291"/>
      <c r="M36" s="330"/>
    </row>
    <row r="37" spans="1:13" s="172" customFormat="1" ht="15.75" thickBot="1" x14ac:dyDescent="0.3">
      <c r="A37" s="302"/>
      <c r="B37" s="158"/>
      <c r="C37" s="18"/>
      <c r="D37" s="166"/>
      <c r="E37" s="167"/>
      <c r="F37" s="167"/>
      <c r="G37" s="167"/>
      <c r="H37" s="167"/>
      <c r="I37" s="168"/>
      <c r="J37" s="18"/>
      <c r="K37" s="18"/>
      <c r="L37" s="18"/>
      <c r="M37" s="330"/>
    </row>
    <row r="38" spans="1:13" s="157" customFormat="1" ht="15.75" thickBot="1" x14ac:dyDescent="0.3">
      <c r="A38" s="302"/>
      <c r="B38" s="158"/>
      <c r="C38" s="169" t="s">
        <v>24</v>
      </c>
      <c r="D38" s="173"/>
      <c r="E38" s="243">
        <f>SUM(E30:E37)</f>
        <v>0</v>
      </c>
      <c r="F38" s="243"/>
      <c r="G38" s="243"/>
      <c r="H38" s="243">
        <f>SUM(H30:H36)</f>
        <v>0</v>
      </c>
      <c r="I38" s="292">
        <f>SUM(I30:I37)</f>
        <v>0</v>
      </c>
      <c r="J38" s="292">
        <f>SUM(J30:J36)</f>
        <v>0</v>
      </c>
      <c r="K38" s="253">
        <f>SUM(K30:K37)</f>
        <v>0</v>
      </c>
      <c r="L38" s="18"/>
      <c r="M38" s="330"/>
    </row>
    <row r="39" spans="1:13" s="157" customFormat="1" ht="12.75" customHeight="1" x14ac:dyDescent="0.25">
      <c r="A39" s="302"/>
      <c r="B39" s="158"/>
      <c r="C39" s="160"/>
      <c r="D39" s="18"/>
      <c r="E39" s="18"/>
      <c r="F39" s="18"/>
      <c r="G39" s="18"/>
      <c r="H39" s="18"/>
      <c r="I39" s="18"/>
      <c r="J39" s="18"/>
      <c r="K39" s="18"/>
      <c r="L39" s="18"/>
      <c r="M39" s="304"/>
    </row>
    <row r="40" spans="1:13" s="190" customFormat="1" ht="18" x14ac:dyDescent="0.25">
      <c r="A40" s="305"/>
      <c r="B40" s="191"/>
      <c r="F40" s="732" t="s">
        <v>25</v>
      </c>
      <c r="G40" s="732"/>
      <c r="M40" s="306"/>
    </row>
    <row r="41" spans="1:13" s="190" customFormat="1" ht="18" x14ac:dyDescent="0.25">
      <c r="A41" s="305"/>
      <c r="B41" s="191"/>
      <c r="C41" s="192"/>
      <c r="F41" s="732"/>
      <c r="G41" s="732"/>
      <c r="K41" s="271"/>
      <c r="L41" s="269"/>
      <c r="M41" s="306"/>
    </row>
    <row r="42" spans="1:13" s="265" customFormat="1" ht="13.5" customHeight="1" x14ac:dyDescent="0.2">
      <c r="A42" s="307"/>
      <c r="B42" s="266"/>
      <c r="C42" s="267"/>
      <c r="F42" s="732"/>
      <c r="G42" s="732"/>
      <c r="K42" s="271"/>
      <c r="L42" s="268"/>
      <c r="M42" s="308"/>
    </row>
    <row r="43" spans="1:13" s="157" customFormat="1" ht="15" x14ac:dyDescent="0.25">
      <c r="A43" s="309"/>
      <c r="B43" s="174"/>
      <c r="C43" s="175"/>
      <c r="K43" s="271"/>
      <c r="L43" s="270"/>
      <c r="M43" s="310"/>
    </row>
    <row r="44" spans="1:13" s="157" customFormat="1" ht="15" x14ac:dyDescent="0.25">
      <c r="A44" s="309"/>
      <c r="B44" s="174"/>
      <c r="C44" s="175"/>
      <c r="K44" s="271"/>
      <c r="L44" s="270"/>
      <c r="M44" s="310"/>
    </row>
    <row r="45" spans="1:13" s="157" customFormat="1" ht="15" x14ac:dyDescent="0.25">
      <c r="A45" s="309"/>
      <c r="B45" s="174"/>
      <c r="C45" s="293" t="s">
        <v>225</v>
      </c>
      <c r="K45" s="271"/>
      <c r="L45" s="270"/>
      <c r="M45" s="310"/>
    </row>
    <row r="46" spans="1:13" s="157" customFormat="1" ht="15" x14ac:dyDescent="0.25">
      <c r="A46" s="311"/>
      <c r="B46" s="312"/>
      <c r="C46" s="313"/>
      <c r="D46" s="314"/>
      <c r="E46" s="314"/>
      <c r="F46" s="314"/>
      <c r="G46" s="314"/>
      <c r="H46" s="314"/>
      <c r="I46" s="314"/>
      <c r="J46" s="314"/>
      <c r="K46" s="315"/>
      <c r="L46" s="316"/>
      <c r="M46" s="317"/>
    </row>
    <row r="47" spans="1:13" s="157" customFormat="1" ht="15" x14ac:dyDescent="0.25">
      <c r="B47" s="174"/>
      <c r="K47" s="271"/>
      <c r="L47" s="270"/>
    </row>
    <row r="48" spans="1:13" s="157" customFormat="1" ht="15" x14ac:dyDescent="0.25">
      <c r="B48" s="174"/>
      <c r="C48" s="297" t="s">
        <v>30</v>
      </c>
      <c r="D48" s="5"/>
      <c r="K48" s="271"/>
      <c r="L48" s="270"/>
    </row>
    <row r="49" spans="1:12" s="157" customFormat="1" ht="15" x14ac:dyDescent="0.25">
      <c r="B49" s="174"/>
      <c r="C49" s="52"/>
      <c r="D49" s="5"/>
      <c r="K49" s="271"/>
      <c r="L49" s="270"/>
    </row>
    <row r="50" spans="1:12" s="157" customFormat="1" ht="15" x14ac:dyDescent="0.25">
      <c r="B50" s="174"/>
      <c r="C50" s="294" t="s">
        <v>31</v>
      </c>
      <c r="D50" s="295">
        <f>I38</f>
        <v>0</v>
      </c>
      <c r="K50" s="271"/>
      <c r="L50" s="270"/>
    </row>
    <row r="51" spans="1:12" s="157" customFormat="1" ht="15" x14ac:dyDescent="0.25">
      <c r="B51" s="174"/>
      <c r="C51" s="296" t="s">
        <v>226</v>
      </c>
      <c r="D51" s="164">
        <v>0</v>
      </c>
      <c r="E51" s="157" t="s">
        <v>35</v>
      </c>
      <c r="K51" s="271"/>
      <c r="L51" s="270"/>
    </row>
    <row r="52" spans="1:12" s="157" customFormat="1" ht="28.5" x14ac:dyDescent="0.25">
      <c r="B52" s="174"/>
      <c r="C52" s="296" t="s">
        <v>32</v>
      </c>
      <c r="D52" s="164">
        <v>0</v>
      </c>
      <c r="K52" s="271"/>
      <c r="L52" s="270"/>
    </row>
    <row r="53" spans="1:12" s="157" customFormat="1" ht="15" x14ac:dyDescent="0.25">
      <c r="B53" s="174"/>
      <c r="C53" s="296" t="s">
        <v>33</v>
      </c>
      <c r="D53" s="164">
        <f>I38</f>
        <v>0</v>
      </c>
      <c r="E53" s="157" t="s">
        <v>90</v>
      </c>
      <c r="K53" s="271"/>
      <c r="L53" s="270"/>
    </row>
    <row r="54" spans="1:12" s="157" customFormat="1" ht="15" x14ac:dyDescent="0.25">
      <c r="B54" s="174"/>
      <c r="C54" s="296" t="s">
        <v>34</v>
      </c>
      <c r="D54" s="164">
        <v>0</v>
      </c>
      <c r="E54" s="157" t="s">
        <v>90</v>
      </c>
      <c r="K54" s="271"/>
      <c r="L54" s="270"/>
    </row>
    <row r="55" spans="1:12" s="157" customFormat="1" ht="15" x14ac:dyDescent="0.25">
      <c r="B55" s="174"/>
      <c r="C55" s="175"/>
      <c r="K55" s="271"/>
      <c r="L55" s="270"/>
    </row>
    <row r="56" spans="1:12" s="157" customFormat="1" ht="15" x14ac:dyDescent="0.25">
      <c r="B56" s="174"/>
      <c r="C56" s="175"/>
      <c r="K56" s="271"/>
      <c r="L56" s="270"/>
    </row>
    <row r="57" spans="1:12" s="157" customFormat="1" ht="15" x14ac:dyDescent="0.25">
      <c r="B57" s="174"/>
      <c r="C57" s="175"/>
      <c r="K57" s="271"/>
      <c r="L57" s="270"/>
    </row>
    <row r="58" spans="1:12" s="157" customFormat="1" ht="15" x14ac:dyDescent="0.25">
      <c r="B58" s="174"/>
      <c r="C58" s="175"/>
      <c r="K58" s="271"/>
      <c r="L58" s="270"/>
    </row>
    <row r="59" spans="1:12" s="157" customFormat="1" ht="15" x14ac:dyDescent="0.25">
      <c r="B59" s="174"/>
      <c r="C59" s="175"/>
      <c r="K59" s="271"/>
      <c r="L59" s="270"/>
    </row>
    <row r="60" spans="1:12" s="157" customFormat="1" ht="15" x14ac:dyDescent="0.25">
      <c r="B60" s="174"/>
      <c r="C60" s="175"/>
      <c r="K60" s="271"/>
      <c r="L60" s="270"/>
    </row>
    <row r="61" spans="1:12" s="276" customFormat="1" ht="12.75" x14ac:dyDescent="0.2">
      <c r="A61" s="327" t="s">
        <v>91</v>
      </c>
      <c r="B61" s="274"/>
      <c r="C61" s="275"/>
      <c r="K61" s="274"/>
    </row>
    <row r="62" spans="1:12" s="276" customFormat="1" ht="12.75" x14ac:dyDescent="0.2">
      <c r="A62" s="327" t="s">
        <v>41</v>
      </c>
      <c r="B62" s="274"/>
      <c r="C62" s="275"/>
    </row>
    <row r="63" spans="1:12" s="276" customFormat="1" ht="12.75" hidden="1" x14ac:dyDescent="0.2">
      <c r="A63" s="327" t="s">
        <v>98</v>
      </c>
      <c r="B63" s="274"/>
      <c r="C63" s="275"/>
    </row>
    <row r="64" spans="1:12" s="276" customFormat="1" ht="12.75" x14ac:dyDescent="0.2">
      <c r="A64" s="327" t="s">
        <v>121</v>
      </c>
      <c r="B64" s="274"/>
      <c r="C64" s="275"/>
    </row>
    <row r="65" spans="1:13" s="276" customFormat="1" ht="12.75" x14ac:dyDescent="0.2">
      <c r="A65" s="327" t="s">
        <v>122</v>
      </c>
      <c r="B65" s="274"/>
      <c r="C65" s="275"/>
    </row>
    <row r="66" spans="1:13" s="276" customFormat="1" ht="29.1" customHeight="1" x14ac:dyDescent="0.2">
      <c r="A66" s="737" t="s">
        <v>0</v>
      </c>
      <c r="B66" s="738"/>
      <c r="C66" s="738"/>
      <c r="D66" s="738"/>
      <c r="E66" s="738"/>
      <c r="F66" s="738"/>
      <c r="G66" s="738"/>
      <c r="H66" s="738"/>
      <c r="I66" s="738"/>
      <c r="J66" s="738"/>
      <c r="K66" s="738"/>
      <c r="L66" s="738"/>
      <c r="M66" s="738"/>
    </row>
    <row r="67" spans="1:13" s="276" customFormat="1" ht="12.75" x14ac:dyDescent="0.2">
      <c r="B67" s="274"/>
      <c r="C67" s="277"/>
    </row>
    <row r="68" spans="1:13" s="276" customFormat="1" ht="12.75" x14ac:dyDescent="0.2">
      <c r="A68" s="327" t="s">
        <v>92</v>
      </c>
    </row>
    <row r="69" spans="1:13" s="276" customFormat="1" ht="12" customHeight="1" x14ac:dyDescent="0.2">
      <c r="A69" s="328" t="s">
        <v>1</v>
      </c>
      <c r="B69" s="333"/>
      <c r="C69" s="333"/>
      <c r="D69" s="333"/>
      <c r="E69" s="333"/>
      <c r="F69" s="333"/>
      <c r="G69" s="333"/>
      <c r="H69" s="333"/>
      <c r="I69" s="333"/>
      <c r="J69" s="333"/>
      <c r="K69" s="333"/>
      <c r="L69" s="333"/>
      <c r="M69" s="333"/>
    </row>
    <row r="70" spans="1:13" s="272" customFormat="1" ht="24.95" customHeight="1" x14ac:dyDescent="0.2">
      <c r="A70" s="329" t="s">
        <v>93</v>
      </c>
      <c r="B70" s="333"/>
      <c r="C70" s="333"/>
      <c r="D70" s="333"/>
      <c r="E70" s="333"/>
      <c r="F70" s="333"/>
      <c r="G70" s="333"/>
      <c r="H70" s="333"/>
      <c r="I70" s="333"/>
      <c r="J70" s="333"/>
      <c r="K70" s="333"/>
      <c r="L70" s="333"/>
      <c r="M70" s="333"/>
    </row>
    <row r="71" spans="1:13" s="276" customFormat="1" ht="14.25" customHeight="1" x14ac:dyDescent="0.2">
      <c r="A71" s="327" t="s">
        <v>94</v>
      </c>
      <c r="D71" s="278"/>
    </row>
    <row r="72" spans="1:13" s="272" customFormat="1" ht="39.950000000000003" customHeight="1" x14ac:dyDescent="0.2">
      <c r="A72" s="737"/>
      <c r="B72" s="738"/>
      <c r="C72" s="738"/>
      <c r="D72" s="738"/>
      <c r="E72" s="738"/>
      <c r="F72" s="738"/>
      <c r="G72" s="738"/>
      <c r="H72" s="738"/>
      <c r="I72" s="738"/>
      <c r="J72" s="738"/>
      <c r="K72" s="738"/>
      <c r="L72" s="738"/>
      <c r="M72" s="738"/>
    </row>
    <row r="73" spans="1:13" s="272" customFormat="1" ht="12.75" x14ac:dyDescent="0.2">
      <c r="D73" s="273"/>
    </row>
    <row r="74" spans="1:13" s="272" customFormat="1" ht="12.75" x14ac:dyDescent="0.2">
      <c r="A74" s="327"/>
      <c r="D74" s="273"/>
    </row>
    <row r="75" spans="1:13" s="272" customFormat="1" ht="12.75" x14ac:dyDescent="0.2">
      <c r="D75" s="273"/>
    </row>
  </sheetData>
  <sheetProtection password="DEED" sheet="1" selectLockedCells="1"/>
  <protectedRanges>
    <protectedRange password="86CD" sqref="C30:F36 D51:D54" name="Bereich1"/>
  </protectedRanges>
  <customSheetViews>
    <customSheetView guid="{18680FC6-A358-431A-BEBF-0B49187F5E19}" scale="90" hiddenRows="1">
      <selection activeCell="G45" sqref="G45"/>
      <rowBreaks count="1" manualBreakCount="1">
        <brk id="60" max="16383" man="1"/>
      </rowBreaks>
      <pageMargins left="0.78740157499999996" right="0.78740157499999996" top="0.984251969" bottom="0.984251969" header="0.4921259845" footer="0.4921259845"/>
      <pageSetup paperSize="9" scale="60" orientation="landscape" r:id="rId1"/>
      <headerFooter alignWithMargins="0"/>
    </customSheetView>
  </customSheetViews>
  <mergeCells count="22">
    <mergeCell ref="J1:M1"/>
    <mergeCell ref="J7:M7"/>
    <mergeCell ref="L15:L16"/>
    <mergeCell ref="J28:J29"/>
    <mergeCell ref="L28:L29"/>
    <mergeCell ref="J8:L8"/>
    <mergeCell ref="F40:G42"/>
    <mergeCell ref="F15:F16"/>
    <mergeCell ref="G15:G16"/>
    <mergeCell ref="A72:M72"/>
    <mergeCell ref="H28:I28"/>
    <mergeCell ref="K28:K29"/>
    <mergeCell ref="C28:C29"/>
    <mergeCell ref="E28:E29"/>
    <mergeCell ref="A66:M66"/>
    <mergeCell ref="C15:C16"/>
    <mergeCell ref="D15:D16"/>
    <mergeCell ref="G28:G29"/>
    <mergeCell ref="F28:F29"/>
    <mergeCell ref="H15:H16"/>
    <mergeCell ref="E15:E16"/>
    <mergeCell ref="D28:D29"/>
  </mergeCells>
  <phoneticPr fontId="2" type="noConversion"/>
  <conditionalFormatting sqref="M17:M23 M30:M36">
    <cfRule type="expression" dxfId="2" priority="1" stopIfTrue="1">
      <formula>L17&gt;0</formula>
    </cfRule>
    <cfRule type="expression" dxfId="1" priority="2" stopIfTrue="1">
      <formula>L17&lt;0</formula>
    </cfRule>
  </conditionalFormatting>
  <pageMargins left="0.78740157499999996" right="0.78740157499999996" top="0.984251969" bottom="0.984251969" header="0.4921259845" footer="0.4921259845"/>
  <pageSetup paperSize="9" scale="60" orientation="landscape" r:id="rId2"/>
  <headerFooter alignWithMargins="0"/>
  <rowBreaks count="1" manualBreakCount="1">
    <brk id="60" max="16383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indexed="13"/>
  </sheetPr>
  <dimension ref="A1:R91"/>
  <sheetViews>
    <sheetView zoomScaleNormal="100" workbookViewId="0">
      <selection activeCell="I31" sqref="I31"/>
    </sheetView>
  </sheetViews>
  <sheetFormatPr baseColWidth="10" defaultRowHeight="14.25" x14ac:dyDescent="0.2"/>
  <cols>
    <col min="1" max="2" width="4.28515625" style="416" customWidth="1"/>
    <col min="3" max="3" width="40" style="416" customWidth="1"/>
    <col min="4" max="4" width="14.28515625" style="450" customWidth="1"/>
    <col min="5" max="5" width="13.7109375" style="416" customWidth="1"/>
    <col min="6" max="6" width="14.42578125" style="416" customWidth="1"/>
    <col min="7" max="7" width="8.85546875" style="416" customWidth="1"/>
    <col min="8" max="8" width="4.28515625" style="416" customWidth="1"/>
    <col min="9" max="10" width="11.42578125" style="417"/>
    <col min="11" max="16384" width="11.42578125" style="416"/>
  </cols>
  <sheetData>
    <row r="1" spans="1:18" s="403" customFormat="1" ht="16.5" x14ac:dyDescent="0.25">
      <c r="A1" s="398" t="str">
        <f>Kalkulation!B4</f>
        <v xml:space="preserve">Kostenkalkulation für Forschungsprojekte und Dienstleistungen </v>
      </c>
      <c r="B1" s="399"/>
      <c r="C1" s="399"/>
      <c r="D1" s="400"/>
      <c r="E1" s="399"/>
      <c r="F1" s="401" t="str">
        <f>Kalkulation!C2</f>
        <v>Version:</v>
      </c>
      <c r="G1" s="402"/>
      <c r="I1" s="404"/>
      <c r="J1" s="404"/>
    </row>
    <row r="2" spans="1:18" s="409" customFormat="1" ht="20.100000000000001" customHeight="1" x14ac:dyDescent="0.25">
      <c r="A2" s="405"/>
      <c r="B2" s="244" t="s">
        <v>74</v>
      </c>
      <c r="C2" s="244"/>
      <c r="D2" s="406"/>
      <c r="E2" s="179"/>
      <c r="F2" s="407" t="str">
        <f>Kalkulation!D2</f>
        <v>2024.0</v>
      </c>
      <c r="G2" s="408"/>
      <c r="I2" s="404"/>
      <c r="J2" s="404"/>
    </row>
    <row r="3" spans="1:18" s="409" customFormat="1" ht="24" customHeight="1" x14ac:dyDescent="0.25">
      <c r="A3" s="410"/>
      <c r="B3" s="411"/>
      <c r="C3" s="411"/>
      <c r="D3" s="412"/>
      <c r="E3" s="411"/>
      <c r="F3" s="349"/>
      <c r="G3" s="413"/>
      <c r="I3" s="404"/>
      <c r="J3" s="404"/>
    </row>
    <row r="4" spans="1:18" ht="20.100000000000001" customHeight="1" x14ac:dyDescent="0.25">
      <c r="A4" s="414" t="str">
        <f>Kalkulation!B8</f>
        <v>Projekttitel:</v>
      </c>
      <c r="B4" s="349"/>
      <c r="C4" s="349"/>
      <c r="D4" s="415"/>
      <c r="E4" s="349"/>
      <c r="F4" s="349"/>
      <c r="G4" s="408"/>
    </row>
    <row r="5" spans="1:18" ht="33" customHeight="1" x14ac:dyDescent="0.2">
      <c r="A5" s="418"/>
      <c r="B5" s="764">
        <f>Kalkulation!C9</f>
        <v>0</v>
      </c>
      <c r="C5" s="765"/>
      <c r="D5" s="765"/>
      <c r="E5" s="765"/>
      <c r="F5" s="765"/>
      <c r="G5" s="766"/>
    </row>
    <row r="6" spans="1:18" ht="14.25" customHeight="1" x14ac:dyDescent="0.25">
      <c r="A6" s="414" t="str">
        <f>Kalkulation!B12</f>
        <v>Vertragspartner:</v>
      </c>
      <c r="B6" s="349"/>
      <c r="C6" s="349"/>
      <c r="D6" s="351"/>
      <c r="E6" s="349"/>
      <c r="F6" s="349"/>
      <c r="G6" s="419"/>
    </row>
    <row r="7" spans="1:18" x14ac:dyDescent="0.2">
      <c r="A7" s="418"/>
      <c r="B7" s="335">
        <f>Kalkulation!C13</f>
        <v>0</v>
      </c>
      <c r="C7" s="335"/>
      <c r="D7" s="351"/>
      <c r="E7" s="349"/>
      <c r="F7" s="349"/>
      <c r="G7" s="419"/>
    </row>
    <row r="8" spans="1:18" ht="14.25" customHeight="1" x14ac:dyDescent="0.25">
      <c r="A8" s="414" t="str">
        <f>Kalkulation!B14</f>
        <v>Projektleiter:</v>
      </c>
      <c r="B8" s="349"/>
      <c r="C8" s="349"/>
      <c r="D8" s="349"/>
      <c r="E8" s="349"/>
      <c r="F8" s="349"/>
      <c r="G8" s="419"/>
    </row>
    <row r="9" spans="1:18" ht="12.75" customHeight="1" x14ac:dyDescent="0.2">
      <c r="A9" s="418"/>
      <c r="B9" s="335">
        <f>Kalkulation!C15</f>
        <v>0</v>
      </c>
      <c r="C9" s="335"/>
      <c r="D9" s="349"/>
      <c r="E9" s="349"/>
      <c r="F9" s="349"/>
      <c r="G9" s="419"/>
    </row>
    <row r="10" spans="1:18" ht="0.75" customHeight="1" x14ac:dyDescent="0.2">
      <c r="A10" s="418"/>
      <c r="B10" s="335"/>
      <c r="C10" s="335"/>
      <c r="D10" s="335"/>
      <c r="E10" s="349"/>
      <c r="F10" s="349"/>
      <c r="G10" s="419"/>
    </row>
    <row r="11" spans="1:18" ht="20.25" customHeight="1" x14ac:dyDescent="0.25">
      <c r="A11" s="414" t="s">
        <v>11</v>
      </c>
      <c r="B11" s="362"/>
      <c r="C11" s="420"/>
      <c r="D11" s="351" t="s">
        <v>9</v>
      </c>
      <c r="E11" s="351" t="s">
        <v>10</v>
      </c>
      <c r="F11" s="389"/>
      <c r="G11" s="419"/>
      <c r="H11" s="420"/>
      <c r="I11" s="503" t="s">
        <v>228</v>
      </c>
    </row>
    <row r="12" spans="1:18" ht="15" x14ac:dyDescent="0.25">
      <c r="A12" s="421"/>
      <c r="B12" s="362"/>
      <c r="C12" s="389"/>
      <c r="D12" s="422">
        <f>Kalkulation!F17</f>
        <v>45292</v>
      </c>
      <c r="E12" s="422">
        <f>Kalkulation!H17</f>
        <v>45657</v>
      </c>
      <c r="F12" s="389"/>
      <c r="G12" s="423"/>
      <c r="H12" s="420"/>
      <c r="I12" s="504"/>
      <c r="J12" s="505"/>
      <c r="K12" s="506"/>
      <c r="L12" s="506"/>
      <c r="M12" s="506"/>
      <c r="N12" s="506"/>
      <c r="O12" s="506"/>
      <c r="P12" s="506"/>
      <c r="Q12" s="506"/>
      <c r="R12" s="507"/>
    </row>
    <row r="13" spans="1:18" ht="15" x14ac:dyDescent="0.25">
      <c r="A13" s="418"/>
      <c r="B13" s="361"/>
      <c r="C13" s="362"/>
      <c r="D13" s="424"/>
      <c r="E13" s="389"/>
      <c r="F13" s="389"/>
      <c r="G13" s="423"/>
      <c r="H13" s="420"/>
      <c r="I13" s="508"/>
      <c r="J13" s="509"/>
      <c r="K13" s="510"/>
      <c r="L13" s="510"/>
      <c r="M13" s="510"/>
      <c r="N13" s="510"/>
      <c r="O13" s="510"/>
      <c r="P13" s="510"/>
      <c r="Q13" s="510"/>
      <c r="R13" s="511"/>
    </row>
    <row r="14" spans="1:18" ht="15" x14ac:dyDescent="0.25">
      <c r="A14" s="418"/>
      <c r="B14" s="361"/>
      <c r="C14" s="425"/>
      <c r="D14" s="422"/>
      <c r="E14" s="426" t="s">
        <v>75</v>
      </c>
      <c r="F14" s="427">
        <f>Kalkulation!L94</f>
        <v>0</v>
      </c>
      <c r="G14" s="423"/>
      <c r="H14" s="420"/>
      <c r="I14" s="508"/>
      <c r="J14" s="509"/>
      <c r="K14" s="510"/>
      <c r="L14" s="510"/>
      <c r="M14" s="510"/>
      <c r="N14" s="510"/>
      <c r="O14" s="510"/>
      <c r="P14" s="510"/>
      <c r="Q14" s="510"/>
      <c r="R14" s="511"/>
    </row>
    <row r="15" spans="1:18" ht="15" x14ac:dyDescent="0.25">
      <c r="A15" s="418"/>
      <c r="B15" s="361"/>
      <c r="C15" s="425"/>
      <c r="D15" s="428"/>
      <c r="E15" s="426" t="s">
        <v>6</v>
      </c>
      <c r="F15" s="427">
        <f>Kalkulation!L77</f>
        <v>0</v>
      </c>
      <c r="G15" s="419"/>
      <c r="H15" s="429"/>
      <c r="I15" s="508"/>
      <c r="J15" s="509"/>
      <c r="K15" s="510"/>
      <c r="L15" s="510"/>
      <c r="M15" s="510"/>
      <c r="N15" s="510"/>
      <c r="O15" s="510"/>
      <c r="P15" s="510"/>
      <c r="Q15" s="510"/>
      <c r="R15" s="511"/>
    </row>
    <row r="16" spans="1:18" ht="15" x14ac:dyDescent="0.25">
      <c r="A16" s="430" t="s">
        <v>48</v>
      </c>
      <c r="B16" s="372"/>
      <c r="C16" s="373"/>
      <c r="D16" s="349"/>
      <c r="E16" s="349"/>
      <c r="F16" s="389"/>
      <c r="G16" s="419"/>
      <c r="H16" s="431"/>
      <c r="I16" s="508"/>
      <c r="J16" s="509"/>
      <c r="K16" s="510"/>
      <c r="L16" s="510"/>
      <c r="M16" s="510"/>
      <c r="N16" s="510"/>
      <c r="O16" s="510"/>
      <c r="P16" s="510"/>
      <c r="Q16" s="510"/>
      <c r="R16" s="511"/>
    </row>
    <row r="17" spans="1:18" ht="15" x14ac:dyDescent="0.25">
      <c r="A17" s="432"/>
      <c r="B17" s="433" t="s">
        <v>222</v>
      </c>
      <c r="C17" s="373"/>
      <c r="D17" s="349"/>
      <c r="E17" s="349"/>
      <c r="F17" s="290">
        <f>SUM(F18:F20)</f>
        <v>0</v>
      </c>
      <c r="G17" s="419"/>
      <c r="H17" s="434"/>
      <c r="I17" s="508"/>
      <c r="J17" s="509"/>
      <c r="K17" s="510"/>
      <c r="L17" s="510"/>
      <c r="M17" s="510"/>
      <c r="N17" s="510"/>
      <c r="O17" s="510"/>
      <c r="P17" s="510"/>
      <c r="Q17" s="510"/>
      <c r="R17" s="511"/>
    </row>
    <row r="18" spans="1:18" ht="15" x14ac:dyDescent="0.25">
      <c r="A18" s="432"/>
      <c r="B18" s="349"/>
      <c r="C18" s="435" t="s">
        <v>208</v>
      </c>
      <c r="D18" s="436"/>
      <c r="E18" s="436"/>
      <c r="F18" s="455">
        <v>0</v>
      </c>
      <c r="G18" s="419"/>
      <c r="H18" s="431"/>
      <c r="I18" s="508"/>
      <c r="J18" s="509"/>
      <c r="K18" s="510"/>
      <c r="L18" s="510"/>
      <c r="M18" s="510"/>
      <c r="N18" s="510"/>
      <c r="O18" s="510"/>
      <c r="P18" s="510"/>
      <c r="Q18" s="510"/>
      <c r="R18" s="511"/>
    </row>
    <row r="19" spans="1:18" ht="15" x14ac:dyDescent="0.25">
      <c r="A19" s="432"/>
      <c r="B19" s="362"/>
      <c r="C19" s="435" t="s">
        <v>209</v>
      </c>
      <c r="D19" s="436"/>
      <c r="E19" s="436"/>
      <c r="F19" s="455">
        <v>0</v>
      </c>
      <c r="G19" s="419"/>
      <c r="H19" s="431"/>
      <c r="I19" s="508"/>
      <c r="J19" s="509"/>
      <c r="K19" s="510"/>
      <c r="L19" s="510"/>
      <c r="M19" s="510"/>
      <c r="N19" s="510"/>
      <c r="O19" s="510"/>
      <c r="P19" s="510"/>
      <c r="Q19" s="510"/>
      <c r="R19" s="511"/>
    </row>
    <row r="20" spans="1:18" ht="15" x14ac:dyDescent="0.25">
      <c r="A20" s="432"/>
      <c r="B20" s="362"/>
      <c r="C20" s="435" t="s">
        <v>210</v>
      </c>
      <c r="D20" s="436"/>
      <c r="E20" s="436"/>
      <c r="F20" s="455">
        <v>0</v>
      </c>
      <c r="G20" s="419"/>
      <c r="H20" s="431"/>
      <c r="I20" s="508"/>
      <c r="J20" s="509"/>
      <c r="K20" s="510"/>
      <c r="L20" s="510"/>
      <c r="M20" s="510"/>
      <c r="N20" s="510"/>
      <c r="O20" s="510"/>
      <c r="P20" s="510"/>
      <c r="Q20" s="510"/>
      <c r="R20" s="511"/>
    </row>
    <row r="21" spans="1:18" ht="15" x14ac:dyDescent="0.25">
      <c r="A21" s="432"/>
      <c r="B21" s="362"/>
      <c r="C21" s="437"/>
      <c r="D21" s="436"/>
      <c r="E21" s="436"/>
      <c r="F21" s="438"/>
      <c r="G21" s="419"/>
      <c r="H21" s="431"/>
      <c r="I21" s="508"/>
      <c r="J21" s="509"/>
      <c r="K21" s="510"/>
      <c r="L21" s="510"/>
      <c r="M21" s="510"/>
      <c r="N21" s="510"/>
      <c r="O21" s="510"/>
      <c r="P21" s="510"/>
      <c r="Q21" s="510"/>
      <c r="R21" s="511"/>
    </row>
    <row r="22" spans="1:18" x14ac:dyDescent="0.2">
      <c r="A22" s="418"/>
      <c r="B22" s="435" t="s">
        <v>19</v>
      </c>
      <c r="C22" s="437"/>
      <c r="D22" s="436"/>
      <c r="E22" s="436"/>
      <c r="F22" s="290">
        <f>SUM(F23:F24)</f>
        <v>0</v>
      </c>
      <c r="G22" s="419"/>
      <c r="H22" s="431"/>
      <c r="I22" s="508"/>
      <c r="J22" s="509"/>
      <c r="K22" s="510"/>
      <c r="L22" s="510"/>
      <c r="M22" s="510"/>
      <c r="N22" s="510"/>
      <c r="O22" s="510"/>
      <c r="P22" s="510"/>
      <c r="Q22" s="510"/>
      <c r="R22" s="511"/>
    </row>
    <row r="23" spans="1:18" x14ac:dyDescent="0.2">
      <c r="A23" s="418"/>
      <c r="B23" s="439"/>
      <c r="C23" s="433" t="s">
        <v>217</v>
      </c>
      <c r="D23" s="436"/>
      <c r="E23" s="436"/>
      <c r="F23" s="455">
        <v>0</v>
      </c>
      <c r="G23" s="419"/>
      <c r="H23" s="431"/>
      <c r="I23" s="508"/>
      <c r="J23" s="509"/>
      <c r="K23" s="510"/>
      <c r="L23" s="510"/>
      <c r="M23" s="510"/>
      <c r="N23" s="510"/>
      <c r="O23" s="510"/>
      <c r="P23" s="510"/>
      <c r="Q23" s="510"/>
      <c r="R23" s="511"/>
    </row>
    <row r="24" spans="1:18" ht="15" x14ac:dyDescent="0.25">
      <c r="A24" s="418"/>
      <c r="B24" s="362"/>
      <c r="C24" s="435" t="s">
        <v>218</v>
      </c>
      <c r="D24" s="436"/>
      <c r="E24" s="436"/>
      <c r="F24" s="455">
        <v>0</v>
      </c>
      <c r="G24" s="419"/>
      <c r="H24" s="431"/>
      <c r="I24" s="508"/>
      <c r="J24" s="509"/>
      <c r="K24" s="510"/>
      <c r="L24" s="510"/>
      <c r="M24" s="510"/>
      <c r="N24" s="510"/>
      <c r="O24" s="510"/>
      <c r="P24" s="510"/>
      <c r="Q24" s="510"/>
      <c r="R24" s="511"/>
    </row>
    <row r="25" spans="1:18" ht="15" customHeight="1" x14ac:dyDescent="0.25">
      <c r="A25" s="418"/>
      <c r="B25" s="362"/>
      <c r="C25" s="435"/>
      <c r="D25" s="436"/>
      <c r="E25" s="436"/>
      <c r="F25" s="454"/>
      <c r="G25" s="419"/>
      <c r="H25" s="440"/>
      <c r="I25" s="508"/>
      <c r="J25" s="509"/>
      <c r="K25" s="510"/>
      <c r="L25" s="510"/>
      <c r="M25" s="510"/>
      <c r="N25" s="510"/>
      <c r="O25" s="510"/>
      <c r="P25" s="510"/>
      <c r="Q25" s="510"/>
      <c r="R25" s="511"/>
    </row>
    <row r="26" spans="1:18" ht="15" customHeight="1" x14ac:dyDescent="0.2">
      <c r="A26" s="418"/>
      <c r="B26" s="435" t="s">
        <v>207</v>
      </c>
      <c r="C26" s="435"/>
      <c r="D26" s="436"/>
      <c r="E26" s="436"/>
      <c r="F26" s="290">
        <f>SUM(F27:F30)</f>
        <v>0</v>
      </c>
      <c r="G26" s="419"/>
      <c r="H26" s="440"/>
      <c r="I26" s="508"/>
      <c r="J26" s="509"/>
      <c r="K26" s="510"/>
      <c r="L26" s="510"/>
      <c r="M26" s="510"/>
      <c r="N26" s="510"/>
      <c r="O26" s="510"/>
      <c r="P26" s="510"/>
      <c r="Q26" s="510"/>
      <c r="R26" s="511"/>
    </row>
    <row r="27" spans="1:18" ht="14.25" customHeight="1" x14ac:dyDescent="0.25">
      <c r="A27" s="418"/>
      <c r="B27" s="362"/>
      <c r="C27" s="433" t="s">
        <v>181</v>
      </c>
      <c r="D27" s="436"/>
      <c r="E27" s="436"/>
      <c r="F27" s="455">
        <v>0</v>
      </c>
      <c r="G27" s="419"/>
      <c r="H27" s="440"/>
      <c r="I27" s="508"/>
      <c r="J27" s="509"/>
      <c r="K27" s="510"/>
      <c r="L27" s="510"/>
      <c r="M27" s="510"/>
      <c r="N27" s="510"/>
      <c r="O27" s="510"/>
      <c r="P27" s="510"/>
      <c r="Q27" s="510"/>
      <c r="R27" s="511"/>
    </row>
    <row r="28" spans="1:18" ht="15" x14ac:dyDescent="0.25">
      <c r="A28" s="418"/>
      <c r="B28" s="362"/>
      <c r="C28" s="433" t="s">
        <v>175</v>
      </c>
      <c r="D28" s="436"/>
      <c r="E28" s="436"/>
      <c r="F28" s="455">
        <v>0</v>
      </c>
      <c r="G28" s="419"/>
      <c r="H28" s="431"/>
      <c r="I28" s="508"/>
      <c r="J28" s="509"/>
      <c r="K28" s="510"/>
      <c r="L28" s="510"/>
      <c r="M28" s="510"/>
      <c r="N28" s="510"/>
      <c r="O28" s="510"/>
      <c r="P28" s="510"/>
      <c r="Q28" s="510"/>
      <c r="R28" s="511"/>
    </row>
    <row r="29" spans="1:18" ht="15" x14ac:dyDescent="0.25">
      <c r="A29" s="418"/>
      <c r="B29" s="362"/>
      <c r="C29" s="433" t="s">
        <v>174</v>
      </c>
      <c r="D29" s="436"/>
      <c r="E29" s="436"/>
      <c r="F29" s="455">
        <v>0</v>
      </c>
      <c r="G29" s="419"/>
      <c r="H29" s="431"/>
      <c r="I29" s="508"/>
      <c r="J29" s="509"/>
      <c r="K29" s="510"/>
      <c r="L29" s="510"/>
      <c r="M29" s="510"/>
      <c r="N29" s="510"/>
      <c r="O29" s="510"/>
      <c r="P29" s="510"/>
      <c r="Q29" s="510"/>
      <c r="R29" s="511"/>
    </row>
    <row r="30" spans="1:18" ht="15" x14ac:dyDescent="0.25">
      <c r="A30" s="418"/>
      <c r="B30" s="362"/>
      <c r="C30" s="433" t="s">
        <v>220</v>
      </c>
      <c r="D30" s="436"/>
      <c r="E30" s="436"/>
      <c r="F30" s="455">
        <v>0</v>
      </c>
      <c r="G30" s="419"/>
      <c r="H30" s="431"/>
      <c r="I30" s="508"/>
      <c r="J30" s="509"/>
      <c r="K30" s="510"/>
      <c r="L30" s="510"/>
      <c r="M30" s="510"/>
      <c r="N30" s="510"/>
      <c r="O30" s="510"/>
      <c r="P30" s="510"/>
      <c r="Q30" s="510"/>
      <c r="R30" s="511"/>
    </row>
    <row r="31" spans="1:18" ht="15" x14ac:dyDescent="0.25">
      <c r="A31" s="418"/>
      <c r="B31" s="362"/>
      <c r="C31" s="435"/>
      <c r="D31" s="436"/>
      <c r="E31" s="436"/>
      <c r="F31" s="454"/>
      <c r="G31" s="419"/>
      <c r="H31" s="431"/>
      <c r="I31" s="508"/>
      <c r="J31" s="509"/>
      <c r="K31" s="510"/>
      <c r="L31" s="510"/>
      <c r="M31" s="510"/>
      <c r="N31" s="510"/>
      <c r="O31" s="510"/>
      <c r="P31" s="510"/>
      <c r="Q31" s="510"/>
      <c r="R31" s="511"/>
    </row>
    <row r="32" spans="1:18" ht="14.25" customHeight="1" x14ac:dyDescent="0.25">
      <c r="A32" s="432"/>
      <c r="B32" s="435" t="s">
        <v>20</v>
      </c>
      <c r="C32" s="437"/>
      <c r="D32" s="436"/>
      <c r="E32" s="436"/>
      <c r="F32" s="290">
        <f>SUM(F33:F34)</f>
        <v>0</v>
      </c>
      <c r="G32" s="419"/>
      <c r="H32" s="440"/>
      <c r="I32" s="508"/>
      <c r="J32" s="509"/>
      <c r="K32" s="510"/>
      <c r="L32" s="510"/>
      <c r="M32" s="510"/>
      <c r="N32" s="510"/>
      <c r="O32" s="510"/>
      <c r="P32" s="510"/>
      <c r="Q32" s="510"/>
      <c r="R32" s="511"/>
    </row>
    <row r="33" spans="1:18" ht="15" x14ac:dyDescent="0.25">
      <c r="A33" s="432"/>
      <c r="B33" s="439"/>
      <c r="C33" s="435" t="s">
        <v>211</v>
      </c>
      <c r="D33" s="436"/>
      <c r="E33" s="436"/>
      <c r="F33" s="455">
        <v>0</v>
      </c>
      <c r="G33" s="419"/>
      <c r="H33" s="431"/>
      <c r="I33" s="508"/>
      <c r="J33" s="509"/>
      <c r="K33" s="510"/>
      <c r="L33" s="510"/>
      <c r="M33" s="510"/>
      <c r="N33" s="510"/>
      <c r="O33" s="510"/>
      <c r="P33" s="510"/>
      <c r="Q33" s="510"/>
      <c r="R33" s="511"/>
    </row>
    <row r="34" spans="1:18" ht="15" x14ac:dyDescent="0.25">
      <c r="A34" s="432"/>
      <c r="B34" s="362"/>
      <c r="C34" s="435" t="s">
        <v>212</v>
      </c>
      <c r="D34" s="436"/>
      <c r="E34" s="436"/>
      <c r="F34" s="455">
        <v>0</v>
      </c>
      <c r="G34" s="419"/>
      <c r="H34" s="431"/>
      <c r="I34" s="508"/>
      <c r="J34" s="509"/>
      <c r="K34" s="510"/>
      <c r="L34" s="510"/>
      <c r="M34" s="510"/>
      <c r="N34" s="510"/>
      <c r="O34" s="510"/>
      <c r="P34" s="510"/>
      <c r="Q34" s="510"/>
      <c r="R34" s="511"/>
    </row>
    <row r="35" spans="1:18" ht="15" x14ac:dyDescent="0.25">
      <c r="A35" s="432"/>
      <c r="B35" s="362"/>
      <c r="C35" s="437"/>
      <c r="D35" s="436"/>
      <c r="E35" s="436"/>
      <c r="F35" s="438"/>
      <c r="G35" s="419"/>
      <c r="H35" s="431"/>
      <c r="I35" s="508"/>
      <c r="J35" s="509"/>
      <c r="K35" s="510"/>
      <c r="L35" s="510"/>
      <c r="M35" s="510"/>
      <c r="N35" s="510"/>
      <c r="O35" s="510"/>
      <c r="P35" s="510"/>
      <c r="Q35" s="510"/>
      <c r="R35" s="511"/>
    </row>
    <row r="36" spans="1:18" x14ac:dyDescent="0.2">
      <c r="A36" s="418"/>
      <c r="B36" s="435" t="s">
        <v>21</v>
      </c>
      <c r="C36" s="437"/>
      <c r="D36" s="436"/>
      <c r="E36" s="436"/>
      <c r="F36" s="290">
        <f>SUM(F37:F43)</f>
        <v>0</v>
      </c>
      <c r="G36" s="419"/>
      <c r="H36" s="431"/>
      <c r="I36" s="508"/>
      <c r="J36" s="509"/>
      <c r="K36" s="510"/>
      <c r="L36" s="510"/>
      <c r="M36" s="510"/>
      <c r="N36" s="510"/>
      <c r="O36" s="510"/>
      <c r="P36" s="510"/>
      <c r="Q36" s="510"/>
      <c r="R36" s="511"/>
    </row>
    <row r="37" spans="1:18" ht="15" x14ac:dyDescent="0.25">
      <c r="A37" s="418"/>
      <c r="B37" s="362"/>
      <c r="C37" s="433" t="s">
        <v>229</v>
      </c>
      <c r="D37" s="436"/>
      <c r="E37" s="436"/>
      <c r="F37" s="455">
        <v>0</v>
      </c>
      <c r="G37" s="419"/>
      <c r="H37" s="431"/>
      <c r="I37" s="508"/>
      <c r="J37" s="509"/>
      <c r="K37" s="510"/>
      <c r="L37" s="510"/>
      <c r="M37" s="510"/>
      <c r="N37" s="510"/>
      <c r="O37" s="510"/>
      <c r="P37" s="510"/>
      <c r="Q37" s="510"/>
      <c r="R37" s="511"/>
    </row>
    <row r="38" spans="1:18" ht="15" x14ac:dyDescent="0.25">
      <c r="A38" s="418"/>
      <c r="B38" s="362"/>
      <c r="C38" s="435" t="s">
        <v>213</v>
      </c>
      <c r="D38" s="436"/>
      <c r="E38" s="436"/>
      <c r="F38" s="455">
        <v>0</v>
      </c>
      <c r="G38" s="419"/>
      <c r="H38" s="431"/>
      <c r="I38" s="508"/>
      <c r="J38" s="509"/>
      <c r="K38" s="510"/>
      <c r="L38" s="510"/>
      <c r="M38" s="510"/>
      <c r="N38" s="510"/>
      <c r="O38" s="510"/>
      <c r="P38" s="510"/>
      <c r="Q38" s="510"/>
      <c r="R38" s="511"/>
    </row>
    <row r="39" spans="1:18" ht="15" x14ac:dyDescent="0.25">
      <c r="A39" s="418"/>
      <c r="B39" s="362"/>
      <c r="C39" s="435" t="s">
        <v>214</v>
      </c>
      <c r="D39" s="436"/>
      <c r="E39" s="436"/>
      <c r="F39" s="455">
        <v>0</v>
      </c>
      <c r="G39" s="419"/>
      <c r="H39" s="431"/>
      <c r="I39" s="508"/>
      <c r="J39" s="509"/>
      <c r="K39" s="510"/>
      <c r="L39" s="510"/>
      <c r="M39" s="510"/>
      <c r="N39" s="510"/>
      <c r="O39" s="510"/>
      <c r="P39" s="510"/>
      <c r="Q39" s="510"/>
      <c r="R39" s="511"/>
    </row>
    <row r="40" spans="1:18" ht="15" x14ac:dyDescent="0.25">
      <c r="A40" s="418"/>
      <c r="B40" s="362"/>
      <c r="C40" s="435" t="s">
        <v>215</v>
      </c>
      <c r="D40" s="436"/>
      <c r="E40" s="436"/>
      <c r="F40" s="455">
        <v>0</v>
      </c>
      <c r="G40" s="419"/>
      <c r="H40" s="431"/>
      <c r="I40" s="508"/>
      <c r="J40" s="509"/>
      <c r="K40" s="510"/>
      <c r="L40" s="510"/>
      <c r="M40" s="510"/>
      <c r="N40" s="510"/>
      <c r="O40" s="510"/>
      <c r="P40" s="510"/>
      <c r="Q40" s="510"/>
      <c r="R40" s="511"/>
    </row>
    <row r="41" spans="1:18" ht="15" x14ac:dyDescent="0.25">
      <c r="A41" s="418"/>
      <c r="B41" s="362"/>
      <c r="C41" s="435" t="s">
        <v>216</v>
      </c>
      <c r="D41" s="436"/>
      <c r="E41" s="436"/>
      <c r="F41" s="455">
        <v>0</v>
      </c>
      <c r="G41" s="419"/>
      <c r="H41" s="431"/>
      <c r="I41" s="508"/>
      <c r="J41" s="509"/>
      <c r="K41" s="510"/>
      <c r="L41" s="510"/>
      <c r="M41" s="510"/>
      <c r="N41" s="510"/>
      <c r="O41" s="510"/>
      <c r="P41" s="510"/>
      <c r="Q41" s="510"/>
      <c r="R41" s="511"/>
    </row>
    <row r="42" spans="1:18" ht="15" x14ac:dyDescent="0.25">
      <c r="A42" s="418"/>
      <c r="B42" s="362"/>
      <c r="C42" s="435" t="s">
        <v>219</v>
      </c>
      <c r="D42" s="436"/>
      <c r="E42" s="436"/>
      <c r="F42" s="455">
        <v>0</v>
      </c>
      <c r="G42" s="419"/>
      <c r="H42" s="431"/>
      <c r="I42" s="508"/>
      <c r="J42" s="509"/>
      <c r="K42" s="510"/>
      <c r="L42" s="510"/>
      <c r="M42" s="510"/>
      <c r="N42" s="510"/>
      <c r="O42" s="510"/>
      <c r="P42" s="510"/>
      <c r="Q42" s="510"/>
      <c r="R42" s="511"/>
    </row>
    <row r="43" spans="1:18" ht="15" x14ac:dyDescent="0.25">
      <c r="A43" s="418"/>
      <c r="B43" s="362"/>
      <c r="C43" s="441"/>
      <c r="D43" s="436"/>
      <c r="E43" s="436"/>
      <c r="F43" s="436"/>
      <c r="G43" s="419"/>
      <c r="H43" s="431"/>
      <c r="I43" s="508"/>
      <c r="J43" s="509"/>
      <c r="K43" s="510"/>
      <c r="L43" s="510"/>
      <c r="M43" s="510"/>
      <c r="N43" s="510"/>
      <c r="O43" s="510"/>
      <c r="P43" s="510"/>
      <c r="Q43" s="510"/>
      <c r="R43" s="511"/>
    </row>
    <row r="44" spans="1:18" ht="15" x14ac:dyDescent="0.25">
      <c r="A44" s="418"/>
      <c r="B44" s="362"/>
      <c r="C44" s="442"/>
      <c r="D44" s="436"/>
      <c r="E44" s="436"/>
      <c r="F44" s="436"/>
      <c r="G44" s="419"/>
      <c r="H44" s="431"/>
      <c r="I44" s="508"/>
      <c r="J44" s="509"/>
      <c r="K44" s="510"/>
      <c r="L44" s="510"/>
      <c r="M44" s="510"/>
      <c r="N44" s="510"/>
      <c r="O44" s="510"/>
      <c r="P44" s="510"/>
      <c r="Q44" s="510"/>
      <c r="R44" s="511"/>
    </row>
    <row r="45" spans="1:18" ht="15" thickBot="1" x14ac:dyDescent="0.25">
      <c r="A45" s="443"/>
      <c r="B45" s="444"/>
      <c r="C45" s="444"/>
      <c r="D45" s="444"/>
      <c r="E45" s="444"/>
      <c r="F45" s="444"/>
      <c r="G45" s="445"/>
      <c r="I45" s="508"/>
      <c r="J45" s="509"/>
      <c r="K45" s="510"/>
      <c r="L45" s="510"/>
      <c r="M45" s="510"/>
      <c r="N45" s="510"/>
      <c r="O45" s="510"/>
      <c r="P45" s="510"/>
      <c r="Q45" s="510"/>
      <c r="R45" s="511"/>
    </row>
    <row r="46" spans="1:18" x14ac:dyDescent="0.2">
      <c r="A46" s="446"/>
      <c r="B46" s="446"/>
      <c r="C46" s="446"/>
      <c r="D46" s="447"/>
      <c r="E46" s="446"/>
      <c r="F46" s="448"/>
      <c r="G46" s="448"/>
      <c r="I46" s="512"/>
      <c r="J46" s="513"/>
      <c r="K46" s="514"/>
      <c r="L46" s="514"/>
      <c r="M46" s="514"/>
      <c r="N46" s="510"/>
      <c r="O46" s="510"/>
      <c r="P46" s="510"/>
      <c r="Q46" s="510"/>
      <c r="R46" s="511"/>
    </row>
    <row r="47" spans="1:18" s="448" customFormat="1" x14ac:dyDescent="0.2">
      <c r="A47" s="446"/>
      <c r="B47" s="446"/>
      <c r="C47" s="446"/>
      <c r="D47" s="447"/>
      <c r="E47" s="446"/>
      <c r="I47" s="515"/>
      <c r="J47" s="516"/>
      <c r="K47" s="517"/>
      <c r="L47" s="517"/>
      <c r="M47" s="517"/>
      <c r="N47" s="517"/>
      <c r="O47" s="517"/>
      <c r="P47" s="517"/>
      <c r="Q47" s="517"/>
      <c r="R47" s="518"/>
    </row>
    <row r="48" spans="1:18" s="448" customFormat="1" x14ac:dyDescent="0.2">
      <c r="A48" s="449" t="s">
        <v>230</v>
      </c>
      <c r="B48" s="446"/>
      <c r="C48" s="446"/>
      <c r="D48" s="447"/>
      <c r="E48" s="446"/>
      <c r="I48" s="449"/>
      <c r="J48" s="449"/>
    </row>
    <row r="49" spans="1:13" s="448" customFormat="1" x14ac:dyDescent="0.2">
      <c r="A49" s="446" t="s">
        <v>119</v>
      </c>
      <c r="B49" s="446"/>
      <c r="C49" s="446"/>
      <c r="D49" s="447"/>
      <c r="E49" s="446"/>
      <c r="I49" s="449"/>
      <c r="J49" s="449"/>
    </row>
    <row r="50" spans="1:13" s="448" customFormat="1" x14ac:dyDescent="0.2">
      <c r="A50" s="416"/>
      <c r="B50" s="416"/>
      <c r="C50" s="416"/>
      <c r="D50" s="450"/>
      <c r="E50" s="416"/>
      <c r="F50" s="416"/>
      <c r="G50" s="416"/>
      <c r="I50" s="417"/>
      <c r="J50" s="417"/>
      <c r="K50" s="416"/>
      <c r="L50" s="416"/>
      <c r="M50" s="416"/>
    </row>
    <row r="51" spans="1:13" x14ac:dyDescent="0.2">
      <c r="A51" s="767" t="s">
        <v>231</v>
      </c>
      <c r="B51" s="768"/>
      <c r="C51" s="768"/>
      <c r="D51" s="768"/>
      <c r="E51" s="768"/>
      <c r="F51" s="768"/>
      <c r="G51" s="768"/>
      <c r="K51" s="451"/>
      <c r="L51" s="451"/>
      <c r="M51" s="451"/>
    </row>
    <row r="52" spans="1:13" s="451" customFormat="1" ht="12.75" x14ac:dyDescent="0.2">
      <c r="A52" s="451" t="s">
        <v>232</v>
      </c>
      <c r="D52" s="452"/>
      <c r="I52" s="417"/>
      <c r="J52" s="417"/>
    </row>
    <row r="53" spans="1:13" s="451" customFormat="1" ht="12.75" x14ac:dyDescent="0.2">
      <c r="D53" s="452"/>
      <c r="I53" s="417"/>
      <c r="J53" s="417"/>
    </row>
    <row r="54" spans="1:13" s="451" customFormat="1" ht="12.75" x14ac:dyDescent="0.2">
      <c r="A54" s="433" t="s">
        <v>180</v>
      </c>
      <c r="D54" s="452"/>
      <c r="I54" s="417"/>
      <c r="J54" s="417"/>
    </row>
    <row r="55" spans="1:13" s="451" customFormat="1" ht="12.75" x14ac:dyDescent="0.2">
      <c r="D55" s="452"/>
      <c r="I55" s="417"/>
      <c r="J55" s="417"/>
    </row>
    <row r="56" spans="1:13" s="451" customFormat="1" hidden="1" x14ac:dyDescent="0.2">
      <c r="A56" s="453" t="s">
        <v>123</v>
      </c>
      <c r="B56" s="446"/>
      <c r="C56" s="446"/>
      <c r="D56" s="447"/>
      <c r="E56" s="446"/>
      <c r="F56" s="448"/>
      <c r="G56" s="448"/>
      <c r="I56" s="449"/>
      <c r="J56" s="449"/>
      <c r="K56" s="448"/>
      <c r="L56" s="448"/>
      <c r="M56" s="448"/>
    </row>
    <row r="57" spans="1:13" s="448" customFormat="1" x14ac:dyDescent="0.2">
      <c r="A57" s="451"/>
      <c r="B57" s="451"/>
      <c r="C57" s="451"/>
      <c r="D57" s="452"/>
      <c r="E57" s="451"/>
      <c r="F57" s="451"/>
      <c r="G57" s="451"/>
      <c r="I57" s="417"/>
      <c r="J57" s="417"/>
      <c r="K57" s="451"/>
      <c r="L57" s="451"/>
      <c r="M57" s="451"/>
    </row>
    <row r="58" spans="1:13" s="451" customFormat="1" ht="12.75" hidden="1" x14ac:dyDescent="0.2">
      <c r="A58" s="417" t="s">
        <v>205</v>
      </c>
      <c r="B58" s="417"/>
      <c r="D58" s="452"/>
      <c r="I58" s="417"/>
      <c r="J58" s="417"/>
    </row>
    <row r="59" spans="1:13" s="451" customFormat="1" ht="12.75" hidden="1" x14ac:dyDescent="0.2">
      <c r="A59" s="417"/>
      <c r="B59" s="417"/>
      <c r="D59" s="452"/>
      <c r="I59" s="417"/>
      <c r="J59" s="417"/>
    </row>
    <row r="60" spans="1:13" s="451" customFormat="1" ht="12.75" hidden="1" x14ac:dyDescent="0.2">
      <c r="A60" s="417" t="s">
        <v>18</v>
      </c>
      <c r="B60" s="417"/>
      <c r="D60" s="452"/>
      <c r="I60" s="417"/>
      <c r="J60" s="417"/>
    </row>
    <row r="61" spans="1:13" s="451" customFormat="1" ht="12.75" hidden="1" x14ac:dyDescent="0.2">
      <c r="A61" s="417"/>
      <c r="B61" s="417" t="s">
        <v>182</v>
      </c>
      <c r="D61" s="452"/>
      <c r="I61" s="417"/>
      <c r="J61" s="417"/>
    </row>
    <row r="62" spans="1:13" s="451" customFormat="1" ht="12.75" hidden="1" x14ac:dyDescent="0.2">
      <c r="A62" s="417"/>
      <c r="B62" s="417" t="s">
        <v>183</v>
      </c>
      <c r="D62" s="452"/>
      <c r="I62" s="417"/>
      <c r="J62" s="417"/>
    </row>
    <row r="63" spans="1:13" s="451" customFormat="1" ht="12.75" hidden="1" x14ac:dyDescent="0.2">
      <c r="A63" s="417"/>
      <c r="B63" s="417" t="s">
        <v>184</v>
      </c>
      <c r="D63" s="452"/>
      <c r="I63" s="417"/>
      <c r="J63" s="417"/>
    </row>
    <row r="64" spans="1:13" s="451" customFormat="1" ht="12.75" hidden="1" x14ac:dyDescent="0.2">
      <c r="A64" s="417"/>
      <c r="B64" s="417" t="s">
        <v>185</v>
      </c>
      <c r="D64" s="452"/>
      <c r="I64" s="417"/>
      <c r="J64" s="417"/>
    </row>
    <row r="65" spans="1:13" s="451" customFormat="1" ht="12.75" hidden="1" x14ac:dyDescent="0.2">
      <c r="A65" s="417"/>
      <c r="B65" s="417" t="s">
        <v>186</v>
      </c>
      <c r="D65" s="452"/>
      <c r="I65" s="417"/>
      <c r="J65" s="417"/>
    </row>
    <row r="66" spans="1:13" s="451" customFormat="1" ht="12.75" hidden="1" x14ac:dyDescent="0.2">
      <c r="A66" s="417"/>
      <c r="B66" s="417" t="s">
        <v>187</v>
      </c>
      <c r="D66" s="452"/>
      <c r="I66" s="417"/>
      <c r="J66" s="417"/>
    </row>
    <row r="67" spans="1:13" s="451" customFormat="1" ht="12.75" hidden="1" x14ac:dyDescent="0.2">
      <c r="A67" s="417"/>
      <c r="B67" s="417" t="s">
        <v>188</v>
      </c>
      <c r="D67" s="452"/>
      <c r="I67" s="417"/>
      <c r="J67" s="417"/>
    </row>
    <row r="68" spans="1:13" s="451" customFormat="1" ht="12.75" hidden="1" x14ac:dyDescent="0.2">
      <c r="A68" s="417"/>
      <c r="B68" s="417" t="s">
        <v>189</v>
      </c>
      <c r="D68" s="452"/>
      <c r="I68" s="417"/>
      <c r="J68" s="417"/>
    </row>
    <row r="69" spans="1:13" s="451" customFormat="1" ht="12.75" hidden="1" x14ac:dyDescent="0.2">
      <c r="A69" s="417"/>
      <c r="B69" s="417" t="s">
        <v>190</v>
      </c>
      <c r="D69" s="452"/>
      <c r="I69" s="417"/>
      <c r="J69" s="417"/>
    </row>
    <row r="70" spans="1:13" s="451" customFormat="1" ht="12.75" hidden="1" x14ac:dyDescent="0.2">
      <c r="A70" s="417"/>
      <c r="B70" s="417"/>
      <c r="D70" s="452"/>
      <c r="I70" s="417"/>
      <c r="J70" s="417"/>
    </row>
    <row r="71" spans="1:13" s="451" customFormat="1" ht="12.75" hidden="1" x14ac:dyDescent="0.2">
      <c r="A71" s="417" t="s">
        <v>19</v>
      </c>
      <c r="B71" s="417"/>
      <c r="D71" s="452"/>
      <c r="I71" s="417"/>
      <c r="J71" s="417"/>
    </row>
    <row r="72" spans="1:13" s="451" customFormat="1" hidden="1" x14ac:dyDescent="0.2">
      <c r="A72" s="417"/>
      <c r="B72" s="417" t="s">
        <v>191</v>
      </c>
      <c r="C72" s="416"/>
      <c r="D72" s="450"/>
      <c r="E72" s="416"/>
      <c r="F72" s="416"/>
      <c r="G72" s="416"/>
      <c r="I72" s="417"/>
      <c r="J72" s="417"/>
      <c r="K72" s="416"/>
      <c r="L72" s="416"/>
      <c r="M72" s="416"/>
    </row>
    <row r="73" spans="1:13" hidden="1" x14ac:dyDescent="0.2">
      <c r="A73" s="417"/>
      <c r="B73" s="417" t="s">
        <v>192</v>
      </c>
    </row>
    <row r="74" spans="1:13" hidden="1" x14ac:dyDescent="0.2">
      <c r="A74" s="417"/>
      <c r="B74" s="417" t="s">
        <v>193</v>
      </c>
    </row>
    <row r="75" spans="1:13" hidden="1" x14ac:dyDescent="0.2">
      <c r="A75" s="417"/>
      <c r="B75" s="417" t="s">
        <v>194</v>
      </c>
    </row>
    <row r="76" spans="1:13" hidden="1" x14ac:dyDescent="0.2">
      <c r="A76" s="417"/>
      <c r="B76" s="417"/>
    </row>
    <row r="77" spans="1:13" hidden="1" x14ac:dyDescent="0.2">
      <c r="A77" s="417" t="s">
        <v>20</v>
      </c>
      <c r="B77" s="417"/>
    </row>
    <row r="78" spans="1:13" hidden="1" x14ac:dyDescent="0.2">
      <c r="A78" s="417"/>
      <c r="B78" s="417" t="s">
        <v>195</v>
      </c>
    </row>
    <row r="79" spans="1:13" hidden="1" x14ac:dyDescent="0.2">
      <c r="A79" s="417"/>
      <c r="B79" s="417" t="s">
        <v>196</v>
      </c>
    </row>
    <row r="80" spans="1:13" hidden="1" x14ac:dyDescent="0.2">
      <c r="A80" s="417"/>
      <c r="B80" s="417" t="s">
        <v>197</v>
      </c>
    </row>
    <row r="81" spans="1:2" hidden="1" x14ac:dyDescent="0.2">
      <c r="A81" s="417"/>
      <c r="B81" s="417"/>
    </row>
    <row r="82" spans="1:2" hidden="1" x14ac:dyDescent="0.2">
      <c r="A82" s="417" t="s">
        <v>21</v>
      </c>
      <c r="B82" s="417"/>
    </row>
    <row r="83" spans="1:2" hidden="1" x14ac:dyDescent="0.2">
      <c r="A83" s="417"/>
      <c r="B83" s="417" t="s">
        <v>198</v>
      </c>
    </row>
    <row r="84" spans="1:2" hidden="1" x14ac:dyDescent="0.2">
      <c r="A84" s="417"/>
      <c r="B84" s="417" t="s">
        <v>199</v>
      </c>
    </row>
    <row r="85" spans="1:2" hidden="1" x14ac:dyDescent="0.2">
      <c r="A85" s="417"/>
      <c r="B85" s="417" t="s">
        <v>204</v>
      </c>
    </row>
    <row r="86" spans="1:2" hidden="1" x14ac:dyDescent="0.2">
      <c r="A86" s="417"/>
      <c r="B86" s="417" t="s">
        <v>200</v>
      </c>
    </row>
    <row r="87" spans="1:2" hidden="1" x14ac:dyDescent="0.2">
      <c r="A87" s="417"/>
      <c r="B87" s="417" t="s">
        <v>201</v>
      </c>
    </row>
    <row r="88" spans="1:2" hidden="1" x14ac:dyDescent="0.2">
      <c r="A88" s="417"/>
      <c r="B88" s="417" t="s">
        <v>202</v>
      </c>
    </row>
    <row r="89" spans="1:2" hidden="1" x14ac:dyDescent="0.2">
      <c r="A89" s="417"/>
      <c r="B89" s="417" t="s">
        <v>203</v>
      </c>
    </row>
    <row r="90" spans="1:2" hidden="1" x14ac:dyDescent="0.2">
      <c r="A90" s="449"/>
      <c r="B90" s="449" t="s">
        <v>21</v>
      </c>
    </row>
    <row r="91" spans="1:2" hidden="1" x14ac:dyDescent="0.2">
      <c r="A91" s="449"/>
      <c r="B91" s="449" t="s">
        <v>118</v>
      </c>
    </row>
  </sheetData>
  <sheetProtection password="DEED" sheet="1" selectLockedCells="1"/>
  <customSheetViews>
    <customSheetView guid="{18680FC6-A358-431A-BEBF-0B49187F5E19}" hiddenRows="1">
      <selection activeCell="G45" sqref="G45"/>
      <rowBreaks count="1" manualBreakCount="1">
        <brk id="51" max="7" man="1"/>
      </rowBreaks>
      <pageMargins left="0.78740157499999996" right="0.78740157499999996" top="0.984251969" bottom="0.984251969" header="0.4921259845" footer="0.4921259845"/>
      <pageSetup paperSize="9" scale="75" orientation="portrait" r:id="rId1"/>
      <headerFooter alignWithMargins="0"/>
    </customSheetView>
  </customSheetViews>
  <mergeCells count="2">
    <mergeCell ref="B5:G5"/>
    <mergeCell ref="A51:G51"/>
  </mergeCells>
  <phoneticPr fontId="2" type="noConversion"/>
  <pageMargins left="0.78740157499999996" right="0.78740157499999996" top="0.984251969" bottom="0.984251969" header="0.4921259845" footer="0.4921259845"/>
  <pageSetup paperSize="9" scale="75" orientation="portrait" r:id="rId2"/>
  <headerFooter alignWithMargins="0"/>
  <rowBreaks count="1" manualBreakCount="1">
    <brk id="5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indexed="11"/>
  </sheetPr>
  <dimension ref="B1:J56"/>
  <sheetViews>
    <sheetView zoomScale="75" zoomScaleNormal="100" workbookViewId="0">
      <selection activeCell="D32" sqref="D32:F32"/>
    </sheetView>
  </sheetViews>
  <sheetFormatPr baseColWidth="10" defaultRowHeight="18.75" customHeight="1" x14ac:dyDescent="0.2"/>
  <cols>
    <col min="1" max="1" width="3.5703125" style="456" customWidth="1"/>
    <col min="2" max="3" width="4.28515625" style="456" customWidth="1"/>
    <col min="4" max="4" width="34.28515625" style="456" customWidth="1"/>
    <col min="5" max="5" width="17.140625" style="456" customWidth="1"/>
    <col min="6" max="6" width="24.140625" style="456" customWidth="1"/>
    <col min="7" max="7" width="18.5703125" style="456" customWidth="1"/>
    <col min="8" max="8" width="19" style="456" customWidth="1"/>
    <col min="9" max="10" width="18.5703125" style="456" customWidth="1"/>
    <col min="11" max="11" width="11.42578125" style="456" customWidth="1"/>
    <col min="12" max="16384" width="11.42578125" style="456"/>
  </cols>
  <sheetData>
    <row r="1" spans="2:10" ht="18.75" customHeight="1" x14ac:dyDescent="0.25">
      <c r="B1" s="772" t="s">
        <v>101</v>
      </c>
      <c r="C1" s="773"/>
      <c r="D1" s="773"/>
      <c r="E1" s="773"/>
      <c r="F1" s="773"/>
      <c r="G1" s="773"/>
      <c r="H1" s="773"/>
      <c r="I1" s="773"/>
      <c r="J1" s="773"/>
    </row>
    <row r="2" spans="2:10" ht="30" customHeight="1" x14ac:dyDescent="0.25">
      <c r="B2" s="343" t="str">
        <f>Kalkulation!B4</f>
        <v xml:space="preserve">Kostenkalkulation für Forschungsprojekte und Dienstleistungen </v>
      </c>
      <c r="C2" s="344"/>
      <c r="D2" s="344"/>
      <c r="E2" s="344"/>
      <c r="F2" s="344"/>
      <c r="G2" s="457" t="str">
        <f>Kalkulation!C2</f>
        <v>Version:</v>
      </c>
      <c r="H2" s="345" t="str">
        <f>Kalkulation!D2</f>
        <v>2024.0</v>
      </c>
      <c r="I2" s="344"/>
      <c r="J2" s="458"/>
    </row>
    <row r="3" spans="2:10" ht="18.75" customHeight="1" x14ac:dyDescent="0.2">
      <c r="B3" s="279"/>
      <c r="C3" s="349"/>
      <c r="D3" s="349"/>
      <c r="E3" s="349"/>
      <c r="F3" s="349"/>
      <c r="G3" s="349"/>
      <c r="H3" s="349"/>
      <c r="I3" s="349"/>
      <c r="J3" s="350"/>
    </row>
    <row r="4" spans="2:10" ht="36" customHeight="1" x14ac:dyDescent="0.25">
      <c r="B4" s="279"/>
      <c r="C4" s="349"/>
      <c r="D4" s="362" t="str">
        <f>Kalkulation!D5</f>
        <v>Kostenstelle</v>
      </c>
      <c r="E4" s="425">
        <f>Kalkulation!F5</f>
        <v>0</v>
      </c>
      <c r="F4" s="362"/>
      <c r="G4" s="362"/>
      <c r="H4" s="776">
        <f>Kalkulation!I5</f>
        <v>0</v>
      </c>
      <c r="I4" s="777"/>
      <c r="J4" s="778"/>
    </row>
    <row r="5" spans="2:10" ht="18.75" customHeight="1" x14ac:dyDescent="0.2">
      <c r="B5" s="279"/>
      <c r="C5" s="349"/>
      <c r="D5" s="349"/>
      <c r="E5" s="349"/>
      <c r="F5" s="349"/>
      <c r="G5" s="349"/>
      <c r="H5" s="349"/>
      <c r="I5" s="349"/>
      <c r="J5" s="350"/>
    </row>
    <row r="6" spans="2:10" ht="18.75" customHeight="1" x14ac:dyDescent="0.25">
      <c r="B6" s="347" t="str">
        <f>Kalkulation!B8</f>
        <v>Projekttitel:</v>
      </c>
      <c r="C6" s="349"/>
      <c r="D6" s="349"/>
      <c r="E6" s="349"/>
      <c r="F6" s="349"/>
      <c r="G6" s="362">
        <f>Kalkulation!H8</f>
        <v>0</v>
      </c>
      <c r="H6" s="349"/>
      <c r="I6" s="349"/>
      <c r="J6" s="350"/>
    </row>
    <row r="7" spans="2:10" ht="42.75" customHeight="1" x14ac:dyDescent="0.2">
      <c r="B7" s="279"/>
      <c r="C7" s="779">
        <f>Kalkulation!C9</f>
        <v>0</v>
      </c>
      <c r="D7" s="779"/>
      <c r="E7" s="779"/>
      <c r="F7" s="349"/>
      <c r="G7" s="774">
        <f>Kalkulation!H9</f>
        <v>0</v>
      </c>
      <c r="H7" s="775"/>
      <c r="I7" s="459"/>
      <c r="J7" s="350"/>
    </row>
    <row r="8" spans="2:10" ht="18.75" customHeight="1" x14ac:dyDescent="0.25">
      <c r="B8" s="347" t="str">
        <f>Kalkulation!B12</f>
        <v>Vertragspartner:</v>
      </c>
      <c r="C8" s="349"/>
      <c r="D8" s="349"/>
      <c r="E8" s="349"/>
      <c r="F8" s="349"/>
      <c r="G8" s="349"/>
      <c r="H8" s="349"/>
      <c r="I8" s="349"/>
      <c r="J8" s="350"/>
    </row>
    <row r="9" spans="2:10" ht="18.75" customHeight="1" x14ac:dyDescent="0.2">
      <c r="B9" s="279"/>
      <c r="C9" s="774">
        <f>Kalkulation!C13</f>
        <v>0</v>
      </c>
      <c r="D9" s="774"/>
      <c r="E9" s="774"/>
      <c r="F9" s="774"/>
      <c r="G9" s="774"/>
      <c r="H9" s="774"/>
      <c r="I9" s="774"/>
      <c r="J9" s="782"/>
    </row>
    <row r="10" spans="2:10" ht="18.75" customHeight="1" x14ac:dyDescent="0.25">
      <c r="B10" s="347" t="str">
        <f>Kalkulation!B14</f>
        <v>Projektleiter:</v>
      </c>
      <c r="C10" s="349"/>
      <c r="D10" s="349"/>
      <c r="E10" s="349"/>
      <c r="F10" s="349"/>
      <c r="G10" s="349"/>
      <c r="H10" s="349"/>
      <c r="I10" s="349"/>
      <c r="J10" s="350"/>
    </row>
    <row r="11" spans="2:10" ht="18.75" customHeight="1" x14ac:dyDescent="0.2">
      <c r="B11" s="279"/>
      <c r="C11" s="774">
        <f>Kalkulation!C15</f>
        <v>0</v>
      </c>
      <c r="D11" s="774"/>
      <c r="E11" s="774"/>
      <c r="F11" s="774"/>
      <c r="G11" s="774"/>
      <c r="H11" s="774"/>
      <c r="I11" s="774"/>
      <c r="J11" s="782"/>
    </row>
    <row r="12" spans="2:10" ht="18.75" customHeight="1" x14ac:dyDescent="0.2">
      <c r="B12" s="279"/>
      <c r="C12" s="349"/>
      <c r="D12" s="349"/>
      <c r="E12" s="349"/>
      <c r="F12" s="351" t="str">
        <f>Kalkulation!G16</f>
        <v>von</v>
      </c>
      <c r="G12" s="351" t="str">
        <f>Kalkulation!H16</f>
        <v>bis</v>
      </c>
      <c r="H12" s="349"/>
      <c r="I12" s="349"/>
      <c r="J12" s="350"/>
    </row>
    <row r="13" spans="2:10" ht="18.75" customHeight="1" x14ac:dyDescent="0.25">
      <c r="B13" s="279"/>
      <c r="C13" s="349"/>
      <c r="D13" s="349"/>
      <c r="E13" s="780">
        <f>Kalkulation!F17</f>
        <v>45292</v>
      </c>
      <c r="F13" s="780"/>
      <c r="G13" s="780">
        <f>Kalkulation!H17</f>
        <v>45657</v>
      </c>
      <c r="H13" s="781"/>
      <c r="I13" s="349"/>
      <c r="J13" s="350"/>
    </row>
    <row r="14" spans="2:10" ht="18.75" customHeight="1" x14ac:dyDescent="0.2">
      <c r="B14" s="279"/>
      <c r="C14" s="349"/>
      <c r="D14" s="349"/>
      <c r="E14" s="349"/>
      <c r="F14" s="349"/>
      <c r="G14" s="349"/>
      <c r="H14" s="349"/>
      <c r="I14" s="349"/>
      <c r="J14" s="350"/>
    </row>
    <row r="15" spans="2:10" ht="18.75" customHeight="1" x14ac:dyDescent="0.25">
      <c r="B15" s="347" t="s">
        <v>55</v>
      </c>
      <c r="C15" s="349"/>
      <c r="D15" s="349"/>
      <c r="E15" s="349"/>
      <c r="F15" s="460">
        <f>SUM(Kalkulation!G19:G20)</f>
        <v>0</v>
      </c>
      <c r="G15" s="461" t="s">
        <v>53</v>
      </c>
      <c r="H15" s="349"/>
      <c r="I15" s="460">
        <f>Kalkulation!H49</f>
        <v>0</v>
      </c>
      <c r="J15" s="350" t="s">
        <v>57</v>
      </c>
    </row>
    <row r="16" spans="2:10" ht="18.75" customHeight="1" x14ac:dyDescent="0.25">
      <c r="B16" s="347" t="s">
        <v>56</v>
      </c>
      <c r="C16" s="349"/>
      <c r="D16" s="349"/>
      <c r="E16" s="349"/>
      <c r="F16" s="460">
        <f>H29+H39+H49</f>
        <v>0</v>
      </c>
      <c r="G16" s="360" t="s">
        <v>53</v>
      </c>
      <c r="H16" s="349"/>
      <c r="I16" s="460">
        <f>I29+I39+I49</f>
        <v>0</v>
      </c>
      <c r="J16" s="350" t="s">
        <v>57</v>
      </c>
    </row>
    <row r="17" spans="2:10" ht="18.75" customHeight="1" thickBot="1" x14ac:dyDescent="0.3">
      <c r="B17" s="462" t="s">
        <v>52</v>
      </c>
      <c r="C17" s="463"/>
      <c r="D17" s="463"/>
      <c r="E17" s="463"/>
      <c r="F17" s="464">
        <f>F15-F16</f>
        <v>0</v>
      </c>
      <c r="G17" s="465" t="s">
        <v>60</v>
      </c>
      <c r="H17" s="349"/>
      <c r="I17" s="464">
        <f>I15-I16</f>
        <v>0</v>
      </c>
      <c r="J17" s="466" t="s">
        <v>57</v>
      </c>
    </row>
    <row r="18" spans="2:10" ht="18.75" customHeight="1" thickTop="1" x14ac:dyDescent="0.2">
      <c r="B18" s="279"/>
      <c r="C18" s="349"/>
      <c r="D18" s="349"/>
      <c r="E18" s="349"/>
      <c r="F18" s="349"/>
      <c r="G18" s="349"/>
      <c r="H18" s="349"/>
      <c r="I18" s="349"/>
      <c r="J18" s="350"/>
    </row>
    <row r="19" spans="2:10" ht="18.75" customHeight="1" x14ac:dyDescent="0.25">
      <c r="B19" s="467" t="s">
        <v>50</v>
      </c>
      <c r="C19" s="349"/>
      <c r="D19" s="349"/>
      <c r="E19" s="349"/>
      <c r="F19" s="349"/>
      <c r="G19" s="349"/>
      <c r="H19" s="349"/>
      <c r="I19" s="349"/>
      <c r="J19" s="350"/>
    </row>
    <row r="20" spans="2:10" ht="18.75" customHeight="1" x14ac:dyDescent="0.2">
      <c r="B20" s="279"/>
      <c r="C20" s="349"/>
      <c r="D20" s="349"/>
      <c r="E20" s="349"/>
      <c r="F20" s="349"/>
      <c r="G20" s="349"/>
      <c r="H20" s="349"/>
      <c r="I20" s="349"/>
      <c r="J20" s="350"/>
    </row>
    <row r="21" spans="2:10" ht="18.75" customHeight="1" x14ac:dyDescent="0.25">
      <c r="B21" s="279"/>
      <c r="C21" s="362" t="str">
        <f>Kalkulation!C24</f>
        <v>durch das Projekt finanzierte Mitarbeiter</v>
      </c>
      <c r="D21" s="468"/>
      <c r="E21" s="468"/>
      <c r="F21" s="469"/>
      <c r="G21" s="469" t="s">
        <v>54</v>
      </c>
      <c r="H21" s="469" t="s">
        <v>49</v>
      </c>
      <c r="I21" s="469" t="s">
        <v>61</v>
      </c>
      <c r="J21" s="470" t="s">
        <v>62</v>
      </c>
    </row>
    <row r="22" spans="2:10" ht="18.75" customHeight="1" x14ac:dyDescent="0.2">
      <c r="B22" s="279"/>
      <c r="C22" s="349"/>
      <c r="D22" s="771"/>
      <c r="E22" s="771"/>
      <c r="F22" s="771"/>
      <c r="G22" s="494" t="s">
        <v>59</v>
      </c>
      <c r="H22" s="489">
        <v>0</v>
      </c>
      <c r="I22" s="471">
        <f t="shared" ref="I22:I28" si="0">VLOOKUP(G22,BPK_h,2,FALSE)*H22</f>
        <v>0</v>
      </c>
      <c r="J22" s="472"/>
    </row>
    <row r="23" spans="2:10" ht="18.75" customHeight="1" x14ac:dyDescent="0.2">
      <c r="B23" s="279"/>
      <c r="C23" s="349"/>
      <c r="D23" s="769"/>
      <c r="E23" s="769"/>
      <c r="F23" s="769"/>
      <c r="G23" s="494" t="s">
        <v>59</v>
      </c>
      <c r="H23" s="490">
        <v>0</v>
      </c>
      <c r="I23" s="471">
        <f t="shared" si="0"/>
        <v>0</v>
      </c>
      <c r="J23" s="473"/>
    </row>
    <row r="24" spans="2:10" ht="18.75" customHeight="1" x14ac:dyDescent="0.2">
      <c r="B24" s="279"/>
      <c r="C24" s="349"/>
      <c r="D24" s="769"/>
      <c r="E24" s="769"/>
      <c r="F24" s="769"/>
      <c r="G24" s="494" t="s">
        <v>59</v>
      </c>
      <c r="H24" s="490">
        <v>0</v>
      </c>
      <c r="I24" s="471">
        <f t="shared" si="0"/>
        <v>0</v>
      </c>
      <c r="J24" s="473"/>
    </row>
    <row r="25" spans="2:10" ht="18.75" customHeight="1" x14ac:dyDescent="0.2">
      <c r="B25" s="279"/>
      <c r="C25" s="349"/>
      <c r="D25" s="769"/>
      <c r="E25" s="769"/>
      <c r="F25" s="769"/>
      <c r="G25" s="494" t="s">
        <v>59</v>
      </c>
      <c r="H25" s="490">
        <v>0</v>
      </c>
      <c r="I25" s="471">
        <f t="shared" si="0"/>
        <v>0</v>
      </c>
      <c r="J25" s="473"/>
    </row>
    <row r="26" spans="2:10" ht="18.75" customHeight="1" x14ac:dyDescent="0.2">
      <c r="B26" s="279"/>
      <c r="C26" s="349"/>
      <c r="D26" s="769"/>
      <c r="E26" s="769"/>
      <c r="F26" s="769"/>
      <c r="G26" s="494" t="s">
        <v>59</v>
      </c>
      <c r="H26" s="490">
        <v>0</v>
      </c>
      <c r="I26" s="471">
        <f t="shared" si="0"/>
        <v>0</v>
      </c>
      <c r="J26" s="473"/>
    </row>
    <row r="27" spans="2:10" ht="18.75" customHeight="1" x14ac:dyDescent="0.2">
      <c r="B27" s="279"/>
      <c r="C27" s="349"/>
      <c r="D27" s="769"/>
      <c r="E27" s="769"/>
      <c r="F27" s="769"/>
      <c r="G27" s="494" t="s">
        <v>59</v>
      </c>
      <c r="H27" s="490">
        <v>0</v>
      </c>
      <c r="I27" s="471">
        <f t="shared" si="0"/>
        <v>0</v>
      </c>
      <c r="J27" s="473"/>
    </row>
    <row r="28" spans="2:10" ht="18.75" customHeight="1" x14ac:dyDescent="0.2">
      <c r="B28" s="279"/>
      <c r="C28" s="349"/>
      <c r="D28" s="770"/>
      <c r="E28" s="770"/>
      <c r="F28" s="770"/>
      <c r="G28" s="494" t="s">
        <v>59</v>
      </c>
      <c r="H28" s="491">
        <v>0</v>
      </c>
      <c r="I28" s="471">
        <f t="shared" si="0"/>
        <v>0</v>
      </c>
      <c r="J28" s="474"/>
    </row>
    <row r="29" spans="2:10" ht="18.75" customHeight="1" thickBot="1" x14ac:dyDescent="0.3">
      <c r="B29" s="279"/>
      <c r="C29" s="349"/>
      <c r="D29" s="475" t="s">
        <v>51</v>
      </c>
      <c r="E29" s="475"/>
      <c r="F29" s="476"/>
      <c r="G29" s="477"/>
      <c r="H29" s="478">
        <f>SUM(H22:H28)</f>
        <v>0</v>
      </c>
      <c r="I29" s="478">
        <f>SUM(I22:I28)</f>
        <v>0</v>
      </c>
      <c r="J29" s="479">
        <f>SUM(Kalkulation!L25:L30)</f>
        <v>0</v>
      </c>
    </row>
    <row r="30" spans="2:10" ht="18.75" customHeight="1" thickTop="1" x14ac:dyDescent="0.2">
      <c r="B30" s="279"/>
      <c r="C30" s="349"/>
      <c r="D30" s="349"/>
      <c r="E30" s="349"/>
      <c r="F30" s="499"/>
      <c r="G30" s="499"/>
      <c r="H30" s="499"/>
      <c r="I30" s="499"/>
      <c r="J30" s="480"/>
    </row>
    <row r="31" spans="2:10" ht="18.75" customHeight="1" x14ac:dyDescent="0.25">
      <c r="B31" s="279"/>
      <c r="C31" s="362" t="str">
        <f>Kalkulation!C32</f>
        <v>am Projekt beteiligte Mitarbeiter (haushaltsfinanziert)</v>
      </c>
      <c r="D31" s="468"/>
      <c r="E31" s="468"/>
      <c r="F31" s="481"/>
      <c r="G31" s="469" t="s">
        <v>54</v>
      </c>
      <c r="H31" s="469" t="s">
        <v>49</v>
      </c>
      <c r="I31" s="469" t="s">
        <v>61</v>
      </c>
      <c r="J31" s="470" t="s">
        <v>62</v>
      </c>
    </row>
    <row r="32" spans="2:10" ht="18.75" customHeight="1" x14ac:dyDescent="0.2">
      <c r="B32" s="279"/>
      <c r="C32" s="349"/>
      <c r="D32" s="771" t="s">
        <v>7</v>
      </c>
      <c r="E32" s="771"/>
      <c r="F32" s="771"/>
      <c r="G32" s="494" t="s">
        <v>59</v>
      </c>
      <c r="H32" s="489">
        <v>0</v>
      </c>
      <c r="I32" s="471">
        <f t="shared" ref="I32:I38" si="1">VLOOKUP(G32,BPK_h,2,FALSE)*H32</f>
        <v>0</v>
      </c>
      <c r="J32" s="472"/>
    </row>
    <row r="33" spans="2:10" ht="18.75" customHeight="1" x14ac:dyDescent="0.2">
      <c r="B33" s="279"/>
      <c r="C33" s="349"/>
      <c r="D33" s="769"/>
      <c r="E33" s="769"/>
      <c r="F33" s="769"/>
      <c r="G33" s="494" t="s">
        <v>59</v>
      </c>
      <c r="H33" s="490">
        <v>0</v>
      </c>
      <c r="I33" s="471">
        <f t="shared" si="1"/>
        <v>0</v>
      </c>
      <c r="J33" s="473"/>
    </row>
    <row r="34" spans="2:10" ht="18.75" customHeight="1" x14ac:dyDescent="0.2">
      <c r="B34" s="279"/>
      <c r="C34" s="349"/>
      <c r="D34" s="769"/>
      <c r="E34" s="769"/>
      <c r="F34" s="769"/>
      <c r="G34" s="494" t="s">
        <v>59</v>
      </c>
      <c r="H34" s="490">
        <v>0</v>
      </c>
      <c r="I34" s="471">
        <f t="shared" si="1"/>
        <v>0</v>
      </c>
      <c r="J34" s="473"/>
    </row>
    <row r="35" spans="2:10" ht="18.75" customHeight="1" x14ac:dyDescent="0.2">
      <c r="B35" s="279"/>
      <c r="C35" s="349"/>
      <c r="D35" s="769"/>
      <c r="E35" s="769"/>
      <c r="F35" s="769"/>
      <c r="G35" s="494" t="s">
        <v>59</v>
      </c>
      <c r="H35" s="490">
        <v>0</v>
      </c>
      <c r="I35" s="471">
        <f t="shared" si="1"/>
        <v>0</v>
      </c>
      <c r="J35" s="473"/>
    </row>
    <row r="36" spans="2:10" ht="18.75" customHeight="1" x14ac:dyDescent="0.2">
      <c r="B36" s="279"/>
      <c r="C36" s="349"/>
      <c r="D36" s="769"/>
      <c r="E36" s="769"/>
      <c r="F36" s="769"/>
      <c r="G36" s="494" t="s">
        <v>59</v>
      </c>
      <c r="H36" s="490">
        <v>0</v>
      </c>
      <c r="I36" s="471">
        <f t="shared" si="1"/>
        <v>0</v>
      </c>
      <c r="J36" s="473"/>
    </row>
    <row r="37" spans="2:10" ht="18.75" customHeight="1" x14ac:dyDescent="0.2">
      <c r="B37" s="279"/>
      <c r="C37" s="349"/>
      <c r="D37" s="769"/>
      <c r="E37" s="769"/>
      <c r="F37" s="769"/>
      <c r="G37" s="494" t="s">
        <v>59</v>
      </c>
      <c r="H37" s="490">
        <v>0</v>
      </c>
      <c r="I37" s="471">
        <f t="shared" si="1"/>
        <v>0</v>
      </c>
      <c r="J37" s="473"/>
    </row>
    <row r="38" spans="2:10" ht="18.75" customHeight="1" x14ac:dyDescent="0.2">
      <c r="B38" s="279"/>
      <c r="C38" s="349"/>
      <c r="D38" s="770"/>
      <c r="E38" s="770"/>
      <c r="F38" s="770"/>
      <c r="G38" s="494" t="s">
        <v>59</v>
      </c>
      <c r="H38" s="491">
        <v>0</v>
      </c>
      <c r="I38" s="471">
        <f t="shared" si="1"/>
        <v>0</v>
      </c>
      <c r="J38" s="474"/>
    </row>
    <row r="39" spans="2:10" ht="18.75" customHeight="1" thickBot="1" x14ac:dyDescent="0.3">
      <c r="B39" s="279"/>
      <c r="C39" s="349"/>
      <c r="D39" s="475" t="s">
        <v>51</v>
      </c>
      <c r="E39" s="475"/>
      <c r="F39" s="476"/>
      <c r="G39" s="477"/>
      <c r="H39" s="478">
        <f>SUM(H32:H38)</f>
        <v>0</v>
      </c>
      <c r="I39" s="478">
        <f>SUM(I32:I38)</f>
        <v>0</v>
      </c>
      <c r="J39" s="479">
        <f>Kalkulation!N49</f>
        <v>0</v>
      </c>
    </row>
    <row r="40" spans="2:10" ht="18.75" customHeight="1" thickTop="1" x14ac:dyDescent="0.25">
      <c r="B40" s="279"/>
      <c r="C40" s="349"/>
      <c r="D40" s="362"/>
      <c r="E40" s="362"/>
      <c r="F40" s="482"/>
      <c r="G40" s="483"/>
      <c r="H40" s="484"/>
      <c r="I40" s="484"/>
      <c r="J40" s="485"/>
    </row>
    <row r="41" spans="2:10" ht="18.75" customHeight="1" x14ac:dyDescent="0.25">
      <c r="B41" s="279"/>
      <c r="C41" s="486" t="s">
        <v>76</v>
      </c>
      <c r="D41" s="362"/>
      <c r="E41" s="362"/>
      <c r="F41" s="482"/>
      <c r="G41" s="483"/>
      <c r="H41" s="484"/>
      <c r="I41" s="484"/>
      <c r="J41" s="485"/>
    </row>
    <row r="42" spans="2:10" ht="18.75" customHeight="1" x14ac:dyDescent="0.2">
      <c r="B42" s="279"/>
      <c r="C42" s="349"/>
      <c r="D42" s="771"/>
      <c r="E42" s="771"/>
      <c r="F42" s="771"/>
      <c r="G42" s="492" t="s">
        <v>59</v>
      </c>
      <c r="H42" s="489">
        <v>0</v>
      </c>
      <c r="I42" s="471">
        <f t="shared" ref="I42:I48" si="2">VLOOKUP(G42,BPK_h,2,FALSE)*H42</f>
        <v>0</v>
      </c>
      <c r="J42" s="472"/>
    </row>
    <row r="43" spans="2:10" ht="18.75" customHeight="1" x14ac:dyDescent="0.2">
      <c r="B43" s="279"/>
      <c r="C43" s="349"/>
      <c r="D43" s="769"/>
      <c r="E43" s="769"/>
      <c r="F43" s="769"/>
      <c r="G43" s="492" t="s">
        <v>59</v>
      </c>
      <c r="H43" s="490">
        <v>0</v>
      </c>
      <c r="I43" s="471">
        <f t="shared" si="2"/>
        <v>0</v>
      </c>
      <c r="J43" s="473"/>
    </row>
    <row r="44" spans="2:10" ht="18.75" customHeight="1" x14ac:dyDescent="0.2">
      <c r="B44" s="279"/>
      <c r="C44" s="349"/>
      <c r="D44" s="769"/>
      <c r="E44" s="769"/>
      <c r="F44" s="769"/>
      <c r="G44" s="492" t="s">
        <v>59</v>
      </c>
      <c r="H44" s="490">
        <v>0</v>
      </c>
      <c r="I44" s="471">
        <f t="shared" si="2"/>
        <v>0</v>
      </c>
      <c r="J44" s="473"/>
    </row>
    <row r="45" spans="2:10" ht="18.75" customHeight="1" x14ac:dyDescent="0.2">
      <c r="B45" s="279"/>
      <c r="C45" s="349"/>
      <c r="D45" s="769"/>
      <c r="E45" s="769"/>
      <c r="F45" s="769"/>
      <c r="G45" s="492" t="s">
        <v>59</v>
      </c>
      <c r="H45" s="490">
        <v>0</v>
      </c>
      <c r="I45" s="471">
        <f t="shared" si="2"/>
        <v>0</v>
      </c>
      <c r="J45" s="473"/>
    </row>
    <row r="46" spans="2:10" ht="18.75" customHeight="1" x14ac:dyDescent="0.2">
      <c r="B46" s="279"/>
      <c r="C46" s="349"/>
      <c r="D46" s="769"/>
      <c r="E46" s="769"/>
      <c r="F46" s="769"/>
      <c r="G46" s="492" t="s">
        <v>59</v>
      </c>
      <c r="H46" s="490">
        <v>0</v>
      </c>
      <c r="I46" s="471">
        <f t="shared" si="2"/>
        <v>0</v>
      </c>
      <c r="J46" s="473"/>
    </row>
    <row r="47" spans="2:10" ht="18.75" customHeight="1" x14ac:dyDescent="0.2">
      <c r="B47" s="279"/>
      <c r="C47" s="349"/>
      <c r="D47" s="769"/>
      <c r="E47" s="769"/>
      <c r="F47" s="769"/>
      <c r="G47" s="492" t="s">
        <v>59</v>
      </c>
      <c r="H47" s="490">
        <v>0</v>
      </c>
      <c r="I47" s="471">
        <f t="shared" si="2"/>
        <v>0</v>
      </c>
      <c r="J47" s="473"/>
    </row>
    <row r="48" spans="2:10" ht="18.75" customHeight="1" x14ac:dyDescent="0.2">
      <c r="B48" s="279"/>
      <c r="C48" s="349"/>
      <c r="D48" s="770"/>
      <c r="E48" s="770"/>
      <c r="F48" s="770"/>
      <c r="G48" s="492" t="s">
        <v>59</v>
      </c>
      <c r="H48" s="491">
        <v>0</v>
      </c>
      <c r="I48" s="471">
        <f t="shared" si="2"/>
        <v>0</v>
      </c>
      <c r="J48" s="474"/>
    </row>
    <row r="49" spans="2:10" ht="18.75" customHeight="1" thickBot="1" x14ac:dyDescent="0.3">
      <c r="B49" s="279"/>
      <c r="C49" s="349"/>
      <c r="D49" s="475" t="s">
        <v>51</v>
      </c>
      <c r="E49" s="475"/>
      <c r="F49" s="476"/>
      <c r="G49" s="477"/>
      <c r="H49" s="478">
        <f>SUM(H42:H48)</f>
        <v>0</v>
      </c>
      <c r="I49" s="478">
        <f>SUM(I42:I48)</f>
        <v>0</v>
      </c>
      <c r="J49" s="479">
        <f>SUM(Kalkulation!L41:L46)</f>
        <v>0</v>
      </c>
    </row>
    <row r="50" spans="2:10" ht="18.75" customHeight="1" thickTop="1" x14ac:dyDescent="0.2">
      <c r="B50" s="487"/>
      <c r="C50" s="468"/>
      <c r="D50" s="468"/>
      <c r="E50" s="468"/>
      <c r="F50" s="468"/>
      <c r="G50" s="468"/>
      <c r="H50" s="468"/>
      <c r="I50" s="468"/>
      <c r="J50" s="488"/>
    </row>
    <row r="51" spans="2:10" ht="18.75" customHeight="1" x14ac:dyDescent="0.2">
      <c r="B51" s="456" t="s">
        <v>129</v>
      </c>
    </row>
    <row r="52" spans="2:10" ht="9" customHeight="1" x14ac:dyDescent="0.2"/>
    <row r="53" spans="2:10" ht="18.75" customHeight="1" x14ac:dyDescent="0.2">
      <c r="B53" s="456" t="s">
        <v>126</v>
      </c>
    </row>
    <row r="54" spans="2:10" ht="18.75" customHeight="1" x14ac:dyDescent="0.2">
      <c r="B54" s="456" t="s">
        <v>127</v>
      </c>
    </row>
    <row r="55" spans="2:10" ht="18.75" customHeight="1" x14ac:dyDescent="0.2">
      <c r="B55" s="456" t="s">
        <v>128</v>
      </c>
    </row>
    <row r="56" spans="2:10" ht="18.75" customHeight="1" x14ac:dyDescent="0.2">
      <c r="B56" s="456" t="s">
        <v>130</v>
      </c>
    </row>
  </sheetData>
  <sheetProtection password="DEED" sheet="1" selectLockedCells="1"/>
  <customSheetViews>
    <customSheetView guid="{18680FC6-A358-431A-BEBF-0B49187F5E19}" scale="75" hiddenRows="1">
      <selection activeCell="G45" sqref="G45"/>
      <rowBreaks count="1" manualBreakCount="1">
        <brk id="67" max="16383" man="1"/>
      </rowBreaks>
      <pageMargins left="0.78740157499999996" right="0.78740157499999996" top="0.984251969" bottom="0.984251969" header="0.4921259845" footer="0.4921259845"/>
      <pageSetup paperSize="9" scale="55" orientation="portrait" r:id="rId1"/>
      <headerFooter alignWithMargins="0"/>
    </customSheetView>
  </customSheetViews>
  <mergeCells count="29">
    <mergeCell ref="B1:J1"/>
    <mergeCell ref="G7:H7"/>
    <mergeCell ref="H4:J4"/>
    <mergeCell ref="C7:E7"/>
    <mergeCell ref="G13:H13"/>
    <mergeCell ref="C9:J9"/>
    <mergeCell ref="C11:J11"/>
    <mergeCell ref="E13:F13"/>
    <mergeCell ref="D37:F37"/>
    <mergeCell ref="D38:F38"/>
    <mergeCell ref="D25:F25"/>
    <mergeCell ref="D26:F26"/>
    <mergeCell ref="D27:F27"/>
    <mergeCell ref="D28:F28"/>
    <mergeCell ref="D32:F32"/>
    <mergeCell ref="D33:F33"/>
    <mergeCell ref="D36:F36"/>
    <mergeCell ref="D22:F22"/>
    <mergeCell ref="D35:F35"/>
    <mergeCell ref="D23:F23"/>
    <mergeCell ref="D24:F24"/>
    <mergeCell ref="D34:F34"/>
    <mergeCell ref="D46:F46"/>
    <mergeCell ref="D47:F47"/>
    <mergeCell ref="D48:F48"/>
    <mergeCell ref="D42:F42"/>
    <mergeCell ref="D43:F43"/>
    <mergeCell ref="D44:F44"/>
    <mergeCell ref="D45:F45"/>
  </mergeCells>
  <phoneticPr fontId="2" type="noConversion"/>
  <conditionalFormatting sqref="I17 J29 F17 J39:J41 J49">
    <cfRule type="cellIs" dxfId="0" priority="1" stopIfTrue="1" operator="lessThan">
      <formula>0</formula>
    </cfRule>
  </conditionalFormatting>
  <pageMargins left="0.78740157499999996" right="0.78740157499999996" top="0.984251969" bottom="0.984251969" header="0.4921259845" footer="0.4921259845"/>
  <pageSetup paperSize="9" scale="55" orientation="portrait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Parameter!$A$2:$A$6</xm:f>
          </x14:formula1>
          <xm:sqref>G22:G28 G32:G38</xm:sqref>
        </x14:dataValidation>
        <x14:dataValidation type="list" allowBlank="1" showInputMessage="1" showErrorMessage="1">
          <x14:formula1>
            <xm:f>Parameter!$A$8:$A$15</xm:f>
          </x14:formula1>
          <xm:sqref>G42:G48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workbookViewId="0">
      <selection activeCell="T13" sqref="T13"/>
    </sheetView>
  </sheetViews>
  <sheetFormatPr baseColWidth="10" defaultRowHeight="12.75" x14ac:dyDescent="0.2"/>
  <cols>
    <col min="1" max="1" width="7.5703125" style="650" bestFit="1" customWidth="1"/>
    <col min="2" max="2" width="8.140625" style="650" bestFit="1" customWidth="1"/>
    <col min="3" max="3" width="10.140625" style="657" bestFit="1" customWidth="1"/>
    <col min="4" max="4" width="5" style="650" bestFit="1" customWidth="1"/>
    <col min="5" max="5" width="7.28515625" style="650" bestFit="1" customWidth="1"/>
    <col min="6" max="6" width="3.5703125" style="650" bestFit="1" customWidth="1"/>
    <col min="7" max="8" width="7.5703125" style="650" bestFit="1" customWidth="1"/>
    <col min="9" max="9" width="11.42578125" style="650" bestFit="1" customWidth="1"/>
    <col min="10" max="10" width="9" style="650" bestFit="1" customWidth="1"/>
    <col min="11" max="11" width="22.28515625" style="650" bestFit="1" customWidth="1"/>
    <col min="12" max="12" width="23.28515625" style="650" bestFit="1" customWidth="1"/>
    <col min="13" max="13" width="19.7109375" style="650" bestFit="1" customWidth="1"/>
    <col min="14" max="14" width="11.42578125" style="650"/>
    <col min="15" max="15" width="18.5703125" style="650" bestFit="1" customWidth="1"/>
    <col min="16" max="16" width="19.42578125" style="667" customWidth="1"/>
    <col min="17" max="18" width="11.42578125" style="650"/>
    <col min="19" max="19" width="14.7109375" style="650" customWidth="1"/>
    <col min="20" max="20" width="11.42578125" style="667"/>
    <col min="21" max="21" width="3" style="650" customWidth="1"/>
    <col min="22" max="23" width="4.28515625" style="650" customWidth="1"/>
    <col min="24" max="16384" width="11.42578125" style="650"/>
  </cols>
  <sheetData>
    <row r="1" spans="1:23" x14ac:dyDescent="0.2">
      <c r="A1" s="648" t="s">
        <v>299</v>
      </c>
      <c r="B1" s="648" t="s">
        <v>300</v>
      </c>
      <c r="C1" s="649" t="s">
        <v>301</v>
      </c>
      <c r="D1" s="648" t="s">
        <v>302</v>
      </c>
      <c r="E1" s="648" t="s">
        <v>303</v>
      </c>
      <c r="F1" s="648" t="s">
        <v>304</v>
      </c>
      <c r="G1" s="648" t="s">
        <v>305</v>
      </c>
      <c r="H1" s="648" t="s">
        <v>306</v>
      </c>
      <c r="I1" s="648" t="s">
        <v>307</v>
      </c>
      <c r="J1" s="648" t="s">
        <v>308</v>
      </c>
      <c r="K1" s="648" t="s">
        <v>309</v>
      </c>
      <c r="L1" s="648" t="s">
        <v>310</v>
      </c>
      <c r="M1" s="648" t="s">
        <v>311</v>
      </c>
      <c r="O1" s="670" t="s">
        <v>319</v>
      </c>
      <c r="S1" s="663" t="s">
        <v>314</v>
      </c>
      <c r="T1" s="666">
        <f ca="1">YEAR(TODAY())</f>
        <v>2024</v>
      </c>
    </row>
    <row r="2" spans="1:23" ht="13.5" thickBot="1" x14ac:dyDescent="0.25">
      <c r="A2" s="672">
        <v>1</v>
      </c>
      <c r="B2" s="651">
        <v>4107876</v>
      </c>
      <c r="C2" s="673">
        <f>BuDatum</f>
        <v>44742</v>
      </c>
      <c r="D2" s="672">
        <f>GJ</f>
        <v>2022</v>
      </c>
      <c r="E2" s="672">
        <f>BuPer</f>
        <v>6</v>
      </c>
      <c r="F2" s="672" t="s">
        <v>312</v>
      </c>
      <c r="G2" s="652">
        <v>755000</v>
      </c>
      <c r="H2" s="653">
        <v>999980</v>
      </c>
      <c r="I2" s="654">
        <f>Kalkulation!N49</f>
        <v>0</v>
      </c>
      <c r="J2" s="653">
        <f>Kalkulation!$F$5</f>
        <v>0</v>
      </c>
      <c r="K2" s="672" t="s">
        <v>313</v>
      </c>
      <c r="L2" s="652" t="str">
        <f t="shared" ref="L2:L7" si="0">BuTx2</f>
        <v xml:space="preserve">PGK 1. HJ 2022 </v>
      </c>
      <c r="M2" s="653"/>
      <c r="P2" s="667" t="s">
        <v>328</v>
      </c>
    </row>
    <row r="3" spans="1:23" ht="13.5" thickBot="1" x14ac:dyDescent="0.25">
      <c r="A3" s="653">
        <f t="shared" ref="A3:F7" si="1">A2</f>
        <v>1</v>
      </c>
      <c r="B3" s="653">
        <f t="shared" si="1"/>
        <v>4107876</v>
      </c>
      <c r="C3" s="655">
        <f t="shared" si="1"/>
        <v>44742</v>
      </c>
      <c r="D3" s="653">
        <f t="shared" si="1"/>
        <v>2022</v>
      </c>
      <c r="E3" s="653">
        <f t="shared" si="1"/>
        <v>6</v>
      </c>
      <c r="F3" s="653" t="str">
        <f t="shared" si="1"/>
        <v>SA</v>
      </c>
      <c r="G3" s="653">
        <v>999980</v>
      </c>
      <c r="H3" s="653">
        <v>562000</v>
      </c>
      <c r="I3" s="654">
        <f>Kalkulation!N49</f>
        <v>0</v>
      </c>
      <c r="J3" s="653" t="str">
        <f>VLOOKUP(Kalkulation!$F$6,Einr_Kost!$A$1:$B$51,2,FALSE)</f>
        <v>KST</v>
      </c>
      <c r="K3" s="653" t="str">
        <f>K2</f>
        <v>Zuordn. GK n. SZ u. VKK</v>
      </c>
      <c r="L3" s="653" t="str">
        <f t="shared" si="0"/>
        <v xml:space="preserve">PGK 1. HJ 2022 </v>
      </c>
      <c r="M3" s="653"/>
      <c r="O3" s="656" t="s">
        <v>320</v>
      </c>
      <c r="P3" s="674">
        <v>2022</v>
      </c>
      <c r="S3" s="664" t="s">
        <v>315</v>
      </c>
      <c r="T3" s="668">
        <f ca="1">T1-1</f>
        <v>2023</v>
      </c>
    </row>
    <row r="4" spans="1:23" x14ac:dyDescent="0.2">
      <c r="A4" s="653">
        <f>A2</f>
        <v>1</v>
      </c>
      <c r="B4" s="653">
        <f>B2</f>
        <v>4107876</v>
      </c>
      <c r="C4" s="655">
        <f>C2</f>
        <v>44742</v>
      </c>
      <c r="D4" s="653">
        <f>D2</f>
        <v>2022</v>
      </c>
      <c r="E4" s="653">
        <f>E2</f>
        <v>6</v>
      </c>
      <c r="F4" s="653" t="str">
        <f t="shared" si="1"/>
        <v>SA</v>
      </c>
      <c r="G4" s="653">
        <f>G2</f>
        <v>755000</v>
      </c>
      <c r="H4" s="653">
        <v>999980</v>
      </c>
      <c r="I4" s="654" t="e">
        <f>Kalkulation!N77</f>
        <v>#N/A</v>
      </c>
      <c r="J4" s="653">
        <f>Kalkulation!$F$5</f>
        <v>0</v>
      </c>
      <c r="K4" s="653" t="str">
        <f>K2</f>
        <v>Zuordn. GK n. SZ u. VKK</v>
      </c>
      <c r="L4" s="653" t="str">
        <f t="shared" si="0"/>
        <v xml:space="preserve">PGK 1. HJ 2022 </v>
      </c>
      <c r="M4" s="653"/>
      <c r="S4" s="665"/>
      <c r="T4" s="669">
        <f ca="1">T1</f>
        <v>2024</v>
      </c>
    </row>
    <row r="5" spans="1:23" ht="13.5" thickBot="1" x14ac:dyDescent="0.25">
      <c r="A5" s="653">
        <f>A2</f>
        <v>1</v>
      </c>
      <c r="B5" s="653">
        <f>B2</f>
        <v>4107876</v>
      </c>
      <c r="C5" s="655">
        <f>C2</f>
        <v>44742</v>
      </c>
      <c r="D5" s="653">
        <f>D2</f>
        <v>2022</v>
      </c>
      <c r="E5" s="653">
        <f>E2</f>
        <v>6</v>
      </c>
      <c r="F5" s="653" t="str">
        <f t="shared" si="1"/>
        <v>SA</v>
      </c>
      <c r="G5" s="653">
        <f t="shared" ref="G5:G7" si="2">G3</f>
        <v>999980</v>
      </c>
      <c r="H5" s="653">
        <v>562010</v>
      </c>
      <c r="I5" s="654" t="e">
        <f>Kalkulation!N77</f>
        <v>#N/A</v>
      </c>
      <c r="J5" s="653" t="str">
        <f>VLOOKUP(Kalkulation!$F$6,Einr_Kost!$A$1:$B$51,2,FALSE)</f>
        <v>KST</v>
      </c>
      <c r="K5" s="653" t="str">
        <f>K2</f>
        <v>Zuordn. GK n. SZ u. VKK</v>
      </c>
      <c r="L5" s="653" t="str">
        <f t="shared" si="0"/>
        <v xml:space="preserve">PGK 1. HJ 2022 </v>
      </c>
      <c r="M5" s="653"/>
      <c r="P5" s="667" t="s">
        <v>328</v>
      </c>
      <c r="V5" s="671" t="s">
        <v>326</v>
      </c>
      <c r="W5" s="671" t="s">
        <v>327</v>
      </c>
    </row>
    <row r="6" spans="1:23" ht="13.5" thickBot="1" x14ac:dyDescent="0.25">
      <c r="A6" s="653">
        <f>A2</f>
        <v>1</v>
      </c>
      <c r="B6" s="653">
        <f>B2</f>
        <v>4107876</v>
      </c>
      <c r="C6" s="655">
        <f>C2</f>
        <v>44742</v>
      </c>
      <c r="D6" s="653">
        <f>D2</f>
        <v>2022</v>
      </c>
      <c r="E6" s="653">
        <f>E2</f>
        <v>6</v>
      </c>
      <c r="F6" s="653" t="str">
        <f t="shared" si="1"/>
        <v>SA</v>
      </c>
      <c r="G6" s="653">
        <f t="shared" si="2"/>
        <v>755000</v>
      </c>
      <c r="H6" s="653">
        <v>999980</v>
      </c>
      <c r="I6" s="654">
        <f>Kalkulation!N87</f>
        <v>0</v>
      </c>
      <c r="J6" s="653">
        <f>Kalkulation!$F$5</f>
        <v>0</v>
      </c>
      <c r="K6" s="653" t="str">
        <f>K2</f>
        <v>Zuordn. GK n. SZ u. VKK</v>
      </c>
      <c r="L6" s="653" t="str">
        <f t="shared" si="0"/>
        <v xml:space="preserve">PGK 1. HJ 2022 </v>
      </c>
      <c r="M6" s="653"/>
      <c r="O6" s="656" t="s">
        <v>321</v>
      </c>
      <c r="P6" s="674" t="s">
        <v>317</v>
      </c>
      <c r="S6" s="664" t="s">
        <v>316</v>
      </c>
      <c r="T6" s="668" t="s">
        <v>317</v>
      </c>
      <c r="U6" s="653"/>
      <c r="V6" s="653">
        <v>30</v>
      </c>
      <c r="W6" s="653">
        <v>6</v>
      </c>
    </row>
    <row r="7" spans="1:23" x14ac:dyDescent="0.2">
      <c r="A7" s="653">
        <f>A2</f>
        <v>1</v>
      </c>
      <c r="B7" s="653">
        <f>B2</f>
        <v>4107876</v>
      </c>
      <c r="C7" s="655">
        <f>C2</f>
        <v>44742</v>
      </c>
      <c r="D7" s="653">
        <f>D2</f>
        <v>2022</v>
      </c>
      <c r="E7" s="653">
        <f>E2</f>
        <v>6</v>
      </c>
      <c r="F7" s="653" t="str">
        <f t="shared" si="1"/>
        <v>SA</v>
      </c>
      <c r="G7" s="653">
        <f t="shared" si="2"/>
        <v>999980</v>
      </c>
      <c r="H7" s="653">
        <v>562020</v>
      </c>
      <c r="I7" s="654">
        <f>Kalkulation!N87</f>
        <v>0</v>
      </c>
      <c r="J7" s="653" t="str">
        <f>VLOOKUP(Kalkulation!$F$6,Einr_Kost!$A$1:$B$51,2,FALSE)</f>
        <v>KST</v>
      </c>
      <c r="K7" s="653" t="str">
        <f>K2</f>
        <v>Zuordn. GK n. SZ u. VKK</v>
      </c>
      <c r="L7" s="653" t="str">
        <f t="shared" si="0"/>
        <v xml:space="preserve">PGK 1. HJ 2022 </v>
      </c>
      <c r="M7" s="653"/>
      <c r="S7" s="665"/>
      <c r="T7" s="669" t="s">
        <v>318</v>
      </c>
      <c r="U7" s="653"/>
      <c r="V7" s="653">
        <v>31</v>
      </c>
      <c r="W7" s="653">
        <v>12</v>
      </c>
    </row>
    <row r="8" spans="1:23" ht="13.5" thickBot="1" x14ac:dyDescent="0.25">
      <c r="I8" s="658" t="e">
        <f>SUM(I2,I4,I6)</f>
        <v>#N/A</v>
      </c>
    </row>
    <row r="9" spans="1:23" ht="13.5" thickBot="1" x14ac:dyDescent="0.25">
      <c r="O9" s="680" t="s">
        <v>322</v>
      </c>
      <c r="P9" s="681" t="str">
        <f>HJ&amp;" "&amp;GJ</f>
        <v>1. HJ 2022</v>
      </c>
    </row>
    <row r="11" spans="1:23" x14ac:dyDescent="0.2">
      <c r="O11" s="675" t="s">
        <v>325</v>
      </c>
      <c r="P11" s="676"/>
      <c r="R11" s="667"/>
      <c r="T11" s="650"/>
    </row>
    <row r="12" spans="1:23" x14ac:dyDescent="0.2">
      <c r="O12" s="677" t="s">
        <v>310</v>
      </c>
      <c r="P12" s="678" t="str">
        <f>"PGK "&amp;HJ_GJ&amp;" "&amp;Kalkulation!$F$5</f>
        <v xml:space="preserve">PGK 1. HJ 2022 </v>
      </c>
      <c r="R12" s="667"/>
      <c r="T12" s="650"/>
    </row>
    <row r="13" spans="1:23" x14ac:dyDescent="0.2">
      <c r="O13" s="675"/>
      <c r="P13" s="676"/>
      <c r="R13" s="667"/>
      <c r="T13" s="650"/>
    </row>
    <row r="14" spans="1:23" x14ac:dyDescent="0.2">
      <c r="O14" s="677" t="s">
        <v>323</v>
      </c>
      <c r="P14" s="679">
        <f>DATE(GJ,VLOOKUP(HJ,$T$6:$W$7,4,0),VLOOKUP(HJ,$T$6:$W$7,3))</f>
        <v>44742</v>
      </c>
      <c r="R14" s="667"/>
      <c r="T14" s="650"/>
    </row>
    <row r="15" spans="1:23" x14ac:dyDescent="0.2">
      <c r="O15" s="675"/>
      <c r="P15" s="675"/>
      <c r="R15" s="667"/>
      <c r="T15" s="650"/>
    </row>
    <row r="16" spans="1:23" x14ac:dyDescent="0.2">
      <c r="O16" s="677" t="s">
        <v>324</v>
      </c>
      <c r="P16" s="677">
        <f>VLOOKUP(HJ,$T$6:$W$7,4,0)</f>
        <v>6</v>
      </c>
      <c r="R16" s="667"/>
      <c r="T16" s="650"/>
    </row>
    <row r="17" spans="16:20" x14ac:dyDescent="0.2">
      <c r="P17" s="650"/>
      <c r="R17" s="667"/>
      <c r="T17" s="650"/>
    </row>
  </sheetData>
  <dataValidations count="2">
    <dataValidation type="list" allowBlank="1" showInputMessage="1" showErrorMessage="1" sqref="P3">
      <formula1>$T$3:$T$4</formula1>
    </dataValidation>
    <dataValidation type="list" allowBlank="1" showInputMessage="1" showErrorMessage="1" sqref="P6">
      <formula1>$T$6:$T$7</formula1>
    </dataValidation>
  </dataValidation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&amp;L&amp;"-,Standard"Buchungsbeleg 
Zuordnung GK nach VKK u. SZ 
1. HJ 2019&amp;R&amp;"-,Standard"&amp;8erstellt am: &amp;D
durch: Fr. Marzian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14</vt:i4>
      </vt:variant>
    </vt:vector>
  </HeadingPairs>
  <TitlesOfParts>
    <vt:vector size="21" baseType="lpstr">
      <vt:lpstr>Einr_Kost</vt:lpstr>
      <vt:lpstr>Parameter</vt:lpstr>
      <vt:lpstr>Kalkulation</vt:lpstr>
      <vt:lpstr>Investitionen</vt:lpstr>
      <vt:lpstr>Sachkosten</vt:lpstr>
      <vt:lpstr>Ist-Auswertung Personal</vt:lpstr>
      <vt:lpstr>Buchungsbeleg</vt:lpstr>
      <vt:lpstr>AfA_Einrichtung</vt:lpstr>
      <vt:lpstr>BPK_h</vt:lpstr>
      <vt:lpstr>BuDatum</vt:lpstr>
      <vt:lpstr>BuPer</vt:lpstr>
      <vt:lpstr>BuTx2</vt:lpstr>
      <vt:lpstr>Buchungsbeleg!Druckbereich</vt:lpstr>
      <vt:lpstr>Investitionen!Druckbereich</vt:lpstr>
      <vt:lpstr>'Ist-Auswertung Personal'!Druckbereich</vt:lpstr>
      <vt:lpstr>Kalkulation!Druckbereich</vt:lpstr>
      <vt:lpstr>Sachkosten!Druckbereich</vt:lpstr>
      <vt:lpstr>GJ</vt:lpstr>
      <vt:lpstr>HJ</vt:lpstr>
      <vt:lpstr>HJ_GJ</vt:lpstr>
      <vt:lpstr>Kostenstelle</vt:lpstr>
    </vt:vector>
  </TitlesOfParts>
  <Company>ZUV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Hänseroth</dc:creator>
  <cp:lastModifiedBy>Herberg, Stephanie</cp:lastModifiedBy>
  <cp:lastPrinted>2015-12-28T10:10:35Z</cp:lastPrinted>
  <dcterms:created xsi:type="dcterms:W3CDTF">2008-07-24T09:05:47Z</dcterms:created>
  <dcterms:modified xsi:type="dcterms:W3CDTF">2024-02-20T12:58:53Z</dcterms:modified>
</cp:coreProperties>
</file>